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5.xml" ContentType="application/vnd.openxmlformats-officedocument.drawing+xml"/>
  <Override PartName="/xl/worksheets/sheet24.xml" ContentType="application/vnd.openxmlformats-officedocument.spreadsheetml.worksheet+xml"/>
  <Override PartName="/xl/drawings/drawing2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75" windowWidth="17100" windowHeight="12285" tabRatio="911" activeTab="0"/>
  </bookViews>
  <sheets>
    <sheet name="Cover" sheetId="1" r:id="rId1"/>
    <sheet name="QA" sheetId="2" state="hidden" r:id="rId2"/>
    <sheet name="xtra" sheetId="3" state="hidden" r:id="rId3"/>
    <sheet name="Table of Contents" sheetId="4" r:id="rId4"/>
    <sheet name="(1) VINs tested" sheetId="5" r:id="rId5"/>
    <sheet name="(1) Total Tests" sheetId="6" r:id="rId6"/>
    <sheet name="(2)(i) OBD" sheetId="7" r:id="rId7"/>
    <sheet name="Initial gasoline " sheetId="8" state="hidden" r:id="rId8"/>
    <sheet name="(2)(i) Opacity" sheetId="9" r:id="rId9"/>
    <sheet name="(2)(ii) OBD" sheetId="10" r:id="rId10"/>
    <sheet name="(2)(iii) OBD" sheetId="11" r:id="rId11"/>
    <sheet name="(2)(iv) OBD" sheetId="12" r:id="rId12"/>
    <sheet name="(2)(vi) Waivers" sheetId="13" r:id="rId13"/>
    <sheet name="NoKnownOut_InitialFailed_Paul" sheetId="14" state="hidden" r:id="rId14"/>
    <sheet name="(2)(v) Hardship Extensions" sheetId="15" r:id="rId15"/>
    <sheet name="(2)(vi) No Outcome" sheetId="16" r:id="rId16"/>
    <sheet name="(2)(xi) Pass OBD" sheetId="17" r:id="rId17"/>
    <sheet name="(2)(xii) Fail OBD" sheetId="18" r:id="rId18"/>
    <sheet name="(2)(xix) MIL on no DTCs" sheetId="19" r:id="rId19"/>
    <sheet name="(2)(xx) MIL off w  DTCs" sheetId="20" r:id="rId20"/>
    <sheet name="(2)(xxi) MIL on w DTCs " sheetId="21" r:id="rId21"/>
    <sheet name="(2)(xxii) MIL off no DTCs " sheetId="22" r:id="rId22"/>
    <sheet name="(2)(xxiii) Not Ready Failures" sheetId="23" r:id="rId23"/>
    <sheet name="(2)(xxiii) Not Ready Turnaways" sheetId="24" r:id="rId24"/>
    <sheet name="(2)(xxiv)Alternative OBD Tests" sheetId="25" r:id="rId25"/>
    <sheet name="worksheet" sheetId="26" state="hidden" r:id="rId26"/>
  </sheets>
  <definedNames>
    <definedName name="_xlnm.Print_Area" localSheetId="5">'(1) Total Tests'!$A$1:$K$59</definedName>
    <definedName name="_xlnm.Print_Area" localSheetId="4">'(1) VINs tested'!$A$1:$K$69</definedName>
    <definedName name="_xlnm.Print_Area" localSheetId="6">'(2)(i) OBD'!$A$1:$Z$75</definedName>
    <definedName name="_xlnm.Print_Area" localSheetId="9">'(2)(ii) OBD'!$A$1:$P$100</definedName>
    <definedName name="_xlnm.Print_Area" localSheetId="10">'(2)(iii) OBD'!$A$1:$P$99</definedName>
    <definedName name="_xlnm.Print_Area" localSheetId="11">'(2)(iv) OBD'!$A$1:$P$98</definedName>
    <definedName name="_xlnm.Print_Area" localSheetId="15">'(2)(vi) No Outcome'!$A$1:$V$112</definedName>
    <definedName name="_xlnm.Print_Area" localSheetId="12">'(2)(vi) Waivers'!$A$1:$P$27</definedName>
    <definedName name="_xlnm.Print_Area" localSheetId="16">'(2)(xi) Pass OBD'!$A$1:$V$105</definedName>
    <definedName name="_xlnm.Print_Area" localSheetId="17">'(2)(xii) Fail OBD'!$A$1:$P$97</definedName>
    <definedName name="_xlnm.Print_Area" localSheetId="18">'(2)(xix) MIL on no DTCs'!$A$1:$P$101</definedName>
    <definedName name="_xlnm.Print_Area" localSheetId="19">'(2)(xx) MIL off w  DTCs'!$A$1:$P$25</definedName>
    <definedName name="_xlnm.Print_Area" localSheetId="20">'(2)(xxi) MIL on w DTCs '!$A$1:$P$98</definedName>
    <definedName name="_xlnm.Print_Area" localSheetId="21">'(2)(xxii) MIL off no DTCs '!$A$1:$P$101</definedName>
    <definedName name="_xlnm.Print_Area" localSheetId="22">'(2)(xxiii) Not Ready Failures'!$A$1:$P$102</definedName>
    <definedName name="_xlnm.Print_Area" localSheetId="0">'Cover'!$A$1:$K$25</definedName>
    <definedName name="_xlnm.Print_Area" localSheetId="3">'Table of Contents'!$A$1:$C$26</definedName>
    <definedName name="_xlnm.Print_Titles" localSheetId="3">'Table of Contents'!$2:$2</definedName>
  </definedNames>
  <calcPr fullCalcOnLoad="1"/>
</workbook>
</file>

<file path=xl/sharedStrings.xml><?xml version="1.0" encoding="utf-8"?>
<sst xmlns="http://schemas.openxmlformats.org/spreadsheetml/2006/main" count="1855" uniqueCount="350">
  <si>
    <t>Rate of Occurrence</t>
  </si>
  <si>
    <t>DTCs present w/ MIL off</t>
  </si>
  <si>
    <t>MIL on w/ no DTCs</t>
  </si>
  <si>
    <t>MIL on w/ DTCs</t>
  </si>
  <si>
    <t>Total OBD Tested</t>
  </si>
  <si>
    <t>MIL off &amp; no DTCs</t>
  </si>
  <si>
    <t xml:space="preserve">51.366 (a)(2)(v) Initial Failing Emissions Tests Receiving a Waiver by model year and vehicle type </t>
  </si>
  <si>
    <t>OVERALL</t>
  </si>
  <si>
    <t>No Known Outcome</t>
  </si>
  <si>
    <t>Vehicles Tested</t>
  </si>
  <si>
    <t>Waiver Rate</t>
  </si>
  <si>
    <t>TOTAL</t>
  </si>
  <si>
    <t>MODEL
YEAR</t>
  </si>
  <si>
    <t>Failed</t>
  </si>
  <si>
    <t>Tested</t>
  </si>
  <si>
    <t>Fail Rate</t>
  </si>
  <si>
    <t>HDGV</t>
  </si>
  <si>
    <t>LDGV</t>
  </si>
  <si>
    <t>LDGT1/2</t>
  </si>
  <si>
    <t>LDGT3/4</t>
  </si>
  <si>
    <t>Passed</t>
  </si>
  <si>
    <t>Pass Rate</t>
  </si>
  <si>
    <t>Rate of Occurence</t>
  </si>
  <si>
    <t>51.366 (a)(1) The number of vehicles tested by model year and vehicle type</t>
  </si>
  <si>
    <t>DIESEL</t>
  </si>
  <si>
    <t xml:space="preserve">Commonwealth of Massachusetts </t>
  </si>
  <si>
    <t>Executive Office of Environmental Affairs</t>
  </si>
  <si>
    <t>Department of Environmental Protection</t>
  </si>
  <si>
    <t>Massachusetts Enhanced Inspection and Maintenance Program</t>
  </si>
  <si>
    <t/>
  </si>
  <si>
    <t>Monitors Not Ready</t>
  </si>
  <si>
    <t>51.366 (a)(2)(vi) Vehicles with no known final outcome (regardless of reason)</t>
  </si>
  <si>
    <t>CountOfMAA_RES_SYS_NO</t>
  </si>
  <si>
    <t>84-95</t>
  </si>
  <si>
    <t xml:space="preserve">fail </t>
  </si>
  <si>
    <t>tested</t>
  </si>
  <si>
    <t>TSI</t>
  </si>
  <si>
    <t>OBD PF</t>
  </si>
  <si>
    <t>Trans</t>
  </si>
  <si>
    <t>96 +</t>
  </si>
  <si>
    <t>Total Gasoline</t>
  </si>
  <si>
    <t>Diesel</t>
  </si>
  <si>
    <t>ALL</t>
  </si>
  <si>
    <t>FAIL RATE</t>
  </si>
  <si>
    <t>Failure Rate 2004 Tests</t>
  </si>
  <si>
    <t>EPA_SEQ_MODEL_YR</t>
  </si>
  <si>
    <t>C</t>
  </si>
  <si>
    <t>LT</t>
  </si>
  <si>
    <t>MT</t>
  </si>
  <si>
    <t>OT</t>
  </si>
  <si>
    <t>failed</t>
  </si>
  <si>
    <t>BM</t>
  </si>
  <si>
    <t>HD</t>
  </si>
  <si>
    <t xml:space="preserve"> </t>
  </si>
  <si>
    <t>UN</t>
  </si>
  <si>
    <t>MAA_OBD_2_TEST_RES</t>
  </si>
  <si>
    <t>CountOfMAA_OBD_2_TEST_RES</t>
  </si>
  <si>
    <t>B</t>
  </si>
  <si>
    <t>F</t>
  </si>
  <si>
    <t>N</t>
  </si>
  <si>
    <t>P</t>
  </si>
  <si>
    <t xml:space="preserve">51.366 (a)(2)(iii) OBD 1st Retests Passing by model year and vehicle type </t>
  </si>
  <si>
    <t>BM+HD</t>
  </si>
  <si>
    <t>MAA_OBD_2_MIL_STATUS</t>
  </si>
  <si>
    <t>CountOfMAA_OBD_2_MIL_STATUS</t>
  </si>
  <si>
    <t>in DTC table</t>
  </si>
  <si>
    <t>&gt;2 Monitors Not Ready</t>
  </si>
  <si>
    <t xml:space="preserve">51.366 (a)(2)(i) Initial OBDII Tests Failing by model year and vehicle type </t>
  </si>
  <si>
    <t>EPA_SEQ_VEHICLE_TYPE</t>
  </si>
  <si>
    <t>AvgOfMAA_HC_MEASUREMENT</t>
  </si>
  <si>
    <t>AvgOfMAA_CO_MEASUREMENT</t>
  </si>
  <si>
    <t>AvgOfMAA_NO_MEASUREMENT</t>
  </si>
  <si>
    <t>MAA_TRN_TEST_RES</t>
  </si>
  <si>
    <t>MY</t>
  </si>
  <si>
    <t>Total No Outcomes</t>
  </si>
  <si>
    <t xml:space="preserve">total dtc codes linked to EPA tbl </t>
  </si>
  <si>
    <t>Totals</t>
  </si>
  <si>
    <t>NO KNOWN OUTCOMES</t>
  </si>
  <si>
    <t>WAIVERS</t>
  </si>
  <si>
    <t>Total 2005</t>
  </si>
  <si>
    <t>ok</t>
  </si>
  <si>
    <t xml:space="preserve">51.366 (a)(2)(xii) Failing OBDII Tests by model year and vehicle type </t>
  </si>
  <si>
    <t xml:space="preserve">51.366 (a)(2)(xi) Passing OBDII Tests by model year and vehicle type </t>
  </si>
  <si>
    <t>QA</t>
  </si>
  <si>
    <t>1st retest</t>
  </si>
  <si>
    <t>Initial</t>
  </si>
  <si>
    <t xml:space="preserve">51.366 (a)(2)(iv) OBDII 2nd and Subsequent Retests Passing by model year and vehicle type </t>
  </si>
  <si>
    <t>OBD</t>
  </si>
  <si>
    <t>2nd &amp; sub</t>
  </si>
  <si>
    <t>pass</t>
  </si>
  <si>
    <t>fail</t>
  </si>
  <si>
    <t>Total</t>
  </si>
  <si>
    <t>Check Total</t>
  </si>
  <si>
    <t>TOTAL TESTED</t>
  </si>
  <si>
    <t>pass (calc)</t>
  </si>
  <si>
    <t>fail (calc)</t>
  </si>
  <si>
    <t>fail rate</t>
  </si>
  <si>
    <t>Overall tables</t>
  </si>
  <si>
    <t>MIL on No DTCs</t>
  </si>
  <si>
    <t>MIL off w DTCs</t>
  </si>
  <si>
    <t>MIL on w DTCs</t>
  </si>
  <si>
    <t>MIL off No DTCs</t>
  </si>
  <si>
    <t xml:space="preserve">51.366 (a)(2)(ii) OBDII 1st Retests Failing by model year and vehicle type </t>
  </si>
  <si>
    <t>Initial OBD tested</t>
  </si>
  <si>
    <t>1st retest tested</t>
  </si>
  <si>
    <t>2nd+ retest tested</t>
  </si>
  <si>
    <t>Safety + emissions tested</t>
  </si>
  <si>
    <t>unique vehicles</t>
  </si>
  <si>
    <t>1984 - 1995</t>
  </si>
  <si>
    <t>1996+</t>
  </si>
  <si>
    <t>Gasoline</t>
  </si>
  <si>
    <t>% Fail</t>
  </si>
  <si>
    <t>ALL VEHICLES</t>
  </si>
  <si>
    <t>OBD seq =1, FTS=8</t>
  </si>
  <si>
    <t>initial tested</t>
  </si>
  <si>
    <t>No known</t>
  </si>
  <si>
    <t>Vehicles Failed</t>
  </si>
  <si>
    <t>51.366 (a)(1) The number of total emissions tests (initial and retest) performed by model year and vehicle type</t>
  </si>
  <si>
    <t xml:space="preserve">51.366 (a)(2)(xix) OBDII tests where the MIL is commanded on and no codes (DTCs) are stored by model year and vehicle type </t>
  </si>
  <si>
    <t xml:space="preserve">51.366 (a)(2)(xxi) OBDII  tests where the MIL is commanded and codes (DTCs) are stored by model year and vehicle type.   </t>
  </si>
  <si>
    <t xml:space="preserve">All OBDII tests where the MIL was commanded on and there were diagnostic trouble codes (DTCs) present.  The rate of occurrence is calculated as a percentage of total OBDII tests performed.   </t>
  </si>
  <si>
    <t xml:space="preserve">51.366 (a)(2)(xxii) OBDII tests where the MIL is not commanded on and no codes (DTCs) are stored by model year and vehicle type </t>
  </si>
  <si>
    <t xml:space="preserve">All OBDII tests where the MIL was NOT commanded on and there were no diagnostic trouble codes (DTCs) present.  The rate of occurrence is calculated as a percentage of total OBDII tests performed.    </t>
  </si>
  <si>
    <t>Vehicles Not Ready</t>
  </si>
  <si>
    <t>Table of Contents</t>
  </si>
  <si>
    <t>Number of Emissions Tests</t>
  </si>
  <si>
    <t>Waivers and No Known Outcome</t>
  </si>
  <si>
    <t>OBDII Details</t>
  </si>
  <si>
    <t>LDDV</t>
  </si>
  <si>
    <t>LDGT</t>
  </si>
  <si>
    <t>LDDT</t>
  </si>
  <si>
    <t>MDGV</t>
  </si>
  <si>
    <t>MDDV</t>
  </si>
  <si>
    <t>GASOLINE</t>
  </si>
  <si>
    <t>Vehicles Turned Away</t>
  </si>
  <si>
    <t>Tab#</t>
  </si>
  <si>
    <t xml:space="preserve">51.366 (a)(2)(v) Initial Failing Emissions Tests Receiving a Hardship Extension by model year and vehicle type </t>
  </si>
  <si>
    <t xml:space="preserve">All tests where the OBDII MIL was not commanded on and there were diagnostic trouble codes (DTCs) present.   The workstation software is designed to ignore pending DTCs if the MIL is not commanded on.  </t>
  </si>
  <si>
    <t xml:space="preserve">51.366 (a)(2)(xx) OBDII tests where the MIL is NOT commanded on but codes (DTCs) are stored by model year and vehicle type </t>
  </si>
  <si>
    <t>51.366 (a)(2)(xxiii) Readiness status indicates that the evaluation is not complete for any module supported by on-board diagnostic systems.  
 - Turned away from OBD retest for Not Ready</t>
  </si>
  <si>
    <t>51.366 (a)(2)(xxiii) Readiness status indicates that the evaluation is not complete for any module supported by on-board diagnostic systems.
 - Fail OBD test for Not Ready condition</t>
  </si>
  <si>
    <t>Attachment C: Detailed Emissions Test Data</t>
  </si>
  <si>
    <t>2009 Massachusetts I&amp;M Program Test Data</t>
  </si>
  <si>
    <t xml:space="preserve">Any vehicle receiving an OBDII retest that failed the initial OBDII test in 2009 is counted as a OBDII 1st retest.  Vehicles that are "Not Ready" for their retest but would otherwise pass OBD (i.e. MIL commanded off) are turned away from testing and don't count as receiving a retest.   </t>
  </si>
  <si>
    <t xml:space="preserve">Any vehicle receiving a subsequent OBDII retest after they failed their second or later OBDII test in 2009 is counted as a 2nd and subsequent OBDII retest.   Vehicles that are "Not Ready" for their retest but would otherwise pass OBD (i.e. MIL commanded off) are turned away from testing and don't count as receiving a retest.   </t>
  </si>
  <si>
    <t>MODEL_YEAR</t>
  </si>
  <si>
    <t>HDDV2B</t>
  </si>
  <si>
    <t>HDDV3</t>
  </si>
  <si>
    <t>HDGB</t>
  </si>
  <si>
    <t>HDGV2B</t>
  </si>
  <si>
    <t>HDGV3</t>
  </si>
  <si>
    <t>LDGT12</t>
  </si>
  <si>
    <t>LDGT34</t>
  </si>
  <si>
    <t>HDDV</t>
  </si>
  <si>
    <t>Waivers Issued</t>
  </si>
  <si>
    <t>Initially Failed</t>
  </si>
  <si>
    <t>Extention Granted</t>
  </si>
  <si>
    <t xml:space="preserve">51.366 (a)(2)(i) Initial Diesel Tests Failing by Model Year </t>
  </si>
  <si>
    <t>Initial OBD Tests</t>
  </si>
  <si>
    <t>Initial Opacity Tests</t>
  </si>
  <si>
    <t>First OBD Retests</t>
  </si>
  <si>
    <t>Second and Subsequent OBD Retests</t>
  </si>
  <si>
    <t>51.366 (a)(2)(xxiii) Readiness status indicates that the evaluation is not complete for any module supported by on-board diagnostic systems.   Fail OBD test for Not Ready condition.</t>
  </si>
  <si>
    <t>51.366 (a)(2)(xxiii) Readiness status indicates that the evaluation is not complete for any module supported by on-board diagnostic systems.   Turned away from OBD retest for Not Ready.</t>
  </si>
  <si>
    <t>51.366 (a)(1) The number of total emissions tests (initial and retest) performed by model year and vehicle type.</t>
  </si>
  <si>
    <t>Description</t>
  </si>
  <si>
    <t>Light-duty non-diesel fueled passenger cars &lt;= 6,000 lbs. GVWR</t>
  </si>
  <si>
    <t>Light-duty diesel fueled passenger cars &lt;= 6,000 lbs. GVWR</t>
  </si>
  <si>
    <t>Light-duty non-diesel vehicles &lt;= 8,500 lbs. GVWR</t>
  </si>
  <si>
    <t>Light-duty diesel fueled vehicles&lt;= 8,500 lbs. GVWR</t>
  </si>
  <si>
    <t>Medium-duty non-diesel fueled vehicles &gt;8,500 and &lt;= 14,000 lbs. GVWR</t>
  </si>
  <si>
    <t>Medium-duty diesel fueled vehicles &gt;8,500 and &lt;= 14,000 lbs. GVWR</t>
  </si>
  <si>
    <t>Heavy-duty non-diesel vehicles &gt;14,000 lbs. GVWR</t>
  </si>
  <si>
    <t>Heavy-duty diesel vehicles &gt;14,000 lbs. GVWR</t>
  </si>
  <si>
    <t>Class</t>
  </si>
  <si>
    <t xml:space="preserve">Motorists can receive an emissions waiver for their vehicle if they cannot pass the OBD retest following repairs.  To be eligible for a waiver, a motorist must spend a minumum of $550 to $750 (depending on vehicle age) on emission related repairs at a registered repair shop, the emissions-control system must be intact with no evidence of tampering, and there must be some improvement to the vehicle's emissions. The vehicle must NOT have any misfire or catalyst related DTCs present and must be READY for testing in order to qualify for a waiver.  The waiver is valid until the vehicle is due for its next emissions test.  The waiver rate is calculated as a percentage of unique vehicles that failed their initial OBD test in 2009.  </t>
  </si>
  <si>
    <t xml:space="preserve">For OBDII testing, vehicles are considered "Not Ready" when 2 or more supported monitors are "Not Ready" for vehicles model years 2000 and older.  Vehicles model years 2001 and newer are considered "Not Ready" when 1 or more supported monitors are "Not Ready".  For initial tests, vehicles that are Not Ready fail the OBD test.  For retests, vehicles with the MIL off that are Not Ready are turned away from testing and are not counted here.  The rate of occurrence is calculated as a percentage of total OBDII tests performed.  </t>
  </si>
  <si>
    <t xml:space="preserve">For OBDII testing, vehicles are turned away during a retest if the MIL is off and the vehicle is Not Ready.  Vehicles are consider Not Ready when two or more supported monitors are "Not Ready" for vehicle model years 2000 and older.  Vehicle model years 2001 and newer are considered Not ready  when one or more supported monitors are "Not Ready".  The rate of occurrence is calculated as a percentage of total OBDII retests performed. </t>
  </si>
  <si>
    <t>TOYOTA</t>
  </si>
  <si>
    <t>CAMRY</t>
  </si>
  <si>
    <t>FORD</t>
  </si>
  <si>
    <t>EXPLORER 4DR</t>
  </si>
  <si>
    <t>NISSAN</t>
  </si>
  <si>
    <t>MAXIMA</t>
  </si>
  <si>
    <t>HOND</t>
  </si>
  <si>
    <t>CRV</t>
  </si>
  <si>
    <t>RAV4 4WD</t>
  </si>
  <si>
    <t>ALTIMA</t>
  </si>
  <si>
    <t>HYUNDAI</t>
  </si>
  <si>
    <t>SONATA</t>
  </si>
  <si>
    <t>PATHFINDER 4WD</t>
  </si>
  <si>
    <t>F150 4WD</t>
  </si>
  <si>
    <t>CHEVROLET</t>
  </si>
  <si>
    <t>COBALT</t>
  </si>
  <si>
    <t>MERCURY</t>
  </si>
  <si>
    <t>SABLE</t>
  </si>
  <si>
    <t>SENTRA</t>
  </si>
  <si>
    <t>GRAND MARQUIS</t>
  </si>
  <si>
    <t>TOYT</t>
  </si>
  <si>
    <t>RAV4</t>
  </si>
  <si>
    <t>F150 2WD</t>
  </si>
  <si>
    <t>SATURN</t>
  </si>
  <si>
    <t>ION</t>
  </si>
  <si>
    <t>RANGER</t>
  </si>
  <si>
    <t>RANGER FFV SUPER CAB 2D</t>
  </si>
  <si>
    <t>SUBARU</t>
  </si>
  <si>
    <t>FORESTER</t>
  </si>
  <si>
    <t>EXPEDITION</t>
  </si>
  <si>
    <t>CAMRY HYBRID</t>
  </si>
  <si>
    <t>LEXUS</t>
  </si>
  <si>
    <t>RX350 4WD</t>
  </si>
  <si>
    <t>GMC</t>
  </si>
  <si>
    <t>K15</t>
  </si>
  <si>
    <t>TUNDRA 4WD</t>
  </si>
  <si>
    <t>RANGER SUPER CAB 4DR SH</t>
  </si>
  <si>
    <t>MAZDA</t>
  </si>
  <si>
    <t>MAZDA6</t>
  </si>
  <si>
    <t>MERC</t>
  </si>
  <si>
    <t>MOUNTA</t>
  </si>
  <si>
    <t>PRIUS</t>
  </si>
  <si>
    <t>OLDSMOBILE</t>
  </si>
  <si>
    <t>INTRIGUE</t>
  </si>
  <si>
    <t>MUSTANG</t>
  </si>
  <si>
    <t>LINCOLN</t>
  </si>
  <si>
    <t>TOWN CAR</t>
  </si>
  <si>
    <t>CADILLAC</t>
  </si>
  <si>
    <t>CTS</t>
  </si>
  <si>
    <t>LEXS</t>
  </si>
  <si>
    <t>RX350</t>
  </si>
  <si>
    <t>ES300</t>
  </si>
  <si>
    <t>INFINITI</t>
  </si>
  <si>
    <t>QX4</t>
  </si>
  <si>
    <t>KIA</t>
  </si>
  <si>
    <t>OPTIMA</t>
  </si>
  <si>
    <t>AUDI</t>
  </si>
  <si>
    <t>A4 QUATTRO</t>
  </si>
  <si>
    <t>RX 400H</t>
  </si>
  <si>
    <t>CAMRY SOLARA</t>
  </si>
  <si>
    <t>MUSTANG COUPE</t>
  </si>
  <si>
    <t>RAV4 2WD</t>
  </si>
  <si>
    <t>VUE AWD</t>
  </si>
  <si>
    <t>CROWN VICTORIA</t>
  </si>
  <si>
    <t>MILAN</t>
  </si>
  <si>
    <t>MUSTANG CONVERTIBLE</t>
  </si>
  <si>
    <t>GS350 AWD</t>
  </si>
  <si>
    <t>CROVIC</t>
  </si>
  <si>
    <t>FREESTYLE</t>
  </si>
  <si>
    <t>CROWN VICTORIA POLICE</t>
  </si>
  <si>
    <t>AVIATOR 4WD</t>
  </si>
  <si>
    <t>G20</t>
  </si>
  <si>
    <t>NAVIGATOR</t>
  </si>
  <si>
    <t>MUSTAN</t>
  </si>
  <si>
    <t>E150</t>
  </si>
  <si>
    <t>FRONTIER 2WD</t>
  </si>
  <si>
    <t>JAGUAR</t>
  </si>
  <si>
    <t>X-TYPE</t>
  </si>
  <si>
    <t>MERCEDES-BENZ</t>
  </si>
  <si>
    <t>E350</t>
  </si>
  <si>
    <t>ACCORD</t>
  </si>
  <si>
    <t>CHEV</t>
  </si>
  <si>
    <t>MALIBU</t>
  </si>
  <si>
    <t>C280</t>
  </si>
  <si>
    <t>ML350</t>
  </si>
  <si>
    <t>MERZ</t>
  </si>
  <si>
    <t>S550</t>
  </si>
  <si>
    <t>GL450</t>
  </si>
  <si>
    <t>MARAUDER</t>
  </si>
  <si>
    <t>CADI</t>
  </si>
  <si>
    <t>R350</t>
  </si>
  <si>
    <t>ML500</t>
  </si>
  <si>
    <t>HONDA</t>
  </si>
  <si>
    <t>CR-V</t>
  </si>
  <si>
    <t>S430</t>
  </si>
  <si>
    <t>CLS500</t>
  </si>
  <si>
    <t>E550</t>
  </si>
  <si>
    <t>C230</t>
  </si>
  <si>
    <t>E500</t>
  </si>
  <si>
    <t>S500</t>
  </si>
  <si>
    <t>R500</t>
  </si>
  <si>
    <t>CLK350</t>
  </si>
  <si>
    <t>MOUNTAINEER</t>
  </si>
  <si>
    <t>SLK280</t>
  </si>
  <si>
    <t>C350</t>
  </si>
  <si>
    <t>RX 350</t>
  </si>
  <si>
    <t>S350</t>
  </si>
  <si>
    <t>CLS550</t>
  </si>
  <si>
    <t>CLK550</t>
  </si>
  <si>
    <t>PONTIAC</t>
  </si>
  <si>
    <t>G6</t>
  </si>
  <si>
    <t>SL550</t>
  </si>
  <si>
    <t>CLK500</t>
  </si>
  <si>
    <t>CLS55 AMG</t>
  </si>
  <si>
    <t>SL500</t>
  </si>
  <si>
    <t>E63 AMG</t>
  </si>
  <si>
    <t>ESCAPE</t>
  </si>
  <si>
    <t>M CLASS</t>
  </si>
  <si>
    <t>CL550</t>
  </si>
  <si>
    <t>S CLASS</t>
  </si>
  <si>
    <t>ML63 AMG</t>
  </si>
  <si>
    <t>E CLASS</t>
  </si>
  <si>
    <t>SIERRA</t>
  </si>
  <si>
    <t>SLK55 AMG</t>
  </si>
  <si>
    <t>SLK350</t>
  </si>
  <si>
    <t>SEPHIA</t>
  </si>
  <si>
    <t>GL CLASS</t>
  </si>
  <si>
    <t>K1500</t>
  </si>
  <si>
    <t>SL55 AMG</t>
  </si>
  <si>
    <t>GX470</t>
  </si>
  <si>
    <t>F150 HEAVY DUTY</t>
  </si>
  <si>
    <t>S55 AMG</t>
  </si>
  <si>
    <t>CL500</t>
  </si>
  <si>
    <t>CL CLASS</t>
  </si>
  <si>
    <t>S600</t>
  </si>
  <si>
    <t>SL CLASS</t>
  </si>
  <si>
    <t>R CLASS</t>
  </si>
  <si>
    <t>CLS CLASS</t>
  </si>
  <si>
    <t>C1500</t>
  </si>
  <si>
    <t>E55 AMG</t>
  </si>
  <si>
    <t>RANGER SUPER CAB 4DR</t>
  </si>
  <si>
    <t>C CLASS</t>
  </si>
  <si>
    <t>SAVANA AWD</t>
  </si>
  <si>
    <t>CLK63 AMG</t>
  </si>
  <si>
    <t>EXPLORER 2DR</t>
  </si>
  <si>
    <t>C55 AMG</t>
  </si>
  <si>
    <t>MERCEDES BENZ</t>
  </si>
  <si>
    <t>RANGER SUPER CAB 2DR</t>
  </si>
  <si>
    <t>Model Year</t>
  </si>
  <si>
    <t>Make</t>
  </si>
  <si>
    <t>Model</t>
  </si>
  <si>
    <t>Percent of Vehicles That Initially Failed</t>
  </si>
  <si>
    <t xml:space="preserve">Motorists can receive a hardship extension if they cannot pass the OBD test and are not eligible for a waiver.  To be eligible for a hardship extension, the cost of repair or replacement of a single component to correct a diagnostic trouble code must exceed 1.5 times the applicable waiver threshold for the age of the vehicle.  Hardship extensions are typically used for expensive repairs, such as PCM replacements and transmission replacements/overhauls, that may require more than the 60 day retest period for the motorist to resolve. The hardship extension is valid until the vehicle is due for its next emissions test.  Vehicles receiving a hardship extension must pass their next emissions test; they cannot receive a waiver or another hardship extension in lieu of passing the missions test.  The hardship extension rate is calculated as a percentage of unique vehicles that failed their initial OBD test in 2009.  </t>
  </si>
  <si>
    <t>This is a count of unique vehicle VINs receiving an emissions test in 2009.</t>
  </si>
  <si>
    <t xml:space="preserve">A vehicle will fail the OBDII test for any of the following reasons:  1) OBD system tampering, 2) Diagnostic link connector missing, damaged, or obstructed, 3) failure to communicate with the test equipment, 4) RPM reading &lt;200, 5) MIL commanded on and Diagnostic Trouble Code(s) present, 6) more than two monitors NOT READY for model years 1996 through 2000 or more than 1 monitor NOT READY for model years 2001 and newer, or 7) no monitors supported. </t>
  </si>
  <si>
    <t xml:space="preserve">* Note - for part of 2009, brand new vehicles with municipal license plates erroneously received OBD tests, failed the test due to insufficient monitors ready, and contributed to the high failure rate for 2010 vehicles.  This software bug has been fixed.  </t>
  </si>
  <si>
    <t>The SAE J-1667 snap acceleration diesel test is performed on diesel fueled vehicles with model years &gt;=1984 and  &gt;10,000 lbs. GVWR that are not eligible for OBD testing.   Testing began on 10/1/2009.  The pass/fail cutpoints are 20%, 30% or 40% opacity depending on the model year and type of vehicle.</t>
  </si>
  <si>
    <t xml:space="preserve">Vehicles with no known outcome are vehicles that failed the OBD test and show no record of passing the retest.  The following methodology was used for this analysis:  Track the vehicles VINs through its OBD test sequence and if the sequence was not completed (i.e. there was not a passing result for the emissions test, waiver, or repair extension through 3/31/10), then the vehicle was counted as having no known outcome.  These vehicles were then checked against the registration database and any vehicle that had the registration expire 3/31/10 or earlier was assumed to have been taken off the road and was removed from the analysis.  </t>
  </si>
  <si>
    <t xml:space="preserve">All passing OBDII tests, regardless of whether the test is an initial test, 1st retest, or subsequent test.  </t>
  </si>
  <si>
    <t xml:space="preserve">All failing OBDII tests, regardless of whether the test is an initial test, 1st retest, or subsequent test.  </t>
  </si>
  <si>
    <t xml:space="preserve">All OBDII tests where the OBDII MIL was commanded on and no diagnostic trouble codes (DTCs) were present.  The rate of occurrence is calculated as a percentage of total OBD Tests performed.  Vehicles with damaged, missing, or obstructed DLCs and vehicles that could not communicate with the test equipment were included in the OBD test totals but did not have any MIL or DTC data to report.  For this reason, the MIL/DTC combinations in (2)(xix) through (2)(xxii) do not add up to the total OBD tested.  </t>
  </si>
  <si>
    <t>Total Alternative Tests</t>
  </si>
  <si>
    <t>2009 Alternative OBD tests</t>
  </si>
  <si>
    <t>Vehicles OBD Tested</t>
  </si>
  <si>
    <t>Alternative OBD Tests</t>
  </si>
  <si>
    <t>Total MIL Results</t>
  </si>
  <si>
    <t>First Retests</t>
  </si>
  <si>
    <t>2nd and subsequent retest</t>
  </si>
  <si>
    <t>Total OBD Retested</t>
  </si>
  <si>
    <t>New</t>
  </si>
  <si>
    <t xml:space="preserve">The following vehicles received alternative OBD tests in 2009 due to systematic communication problems with the workstation OBD scan tool.  The alternative OBD test consisted of checking for adequate pin 16 voltage (&gt;=8 VDC) to ensure that was not the reason for failing communication and then performing Key-On Engine-Off (KOEO) and Key-On Engine-Running (KOER) bulb checks to determine the Overall OBD Test result.  As workstation OBD scan tool problems have been resolved, many of the vehicles listed have returned to receiving regular OBD tests.  </t>
  </si>
  <si>
    <t xml:space="preserve">Attachment B: Detailed 2009 Emissions Test Data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</si>
</sst>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00"/>
    <numFmt numFmtId="168" formatCode="0.0000"/>
    <numFmt numFmtId="169" formatCode="0.000"/>
    <numFmt numFmtId="170" formatCode="0.0"/>
    <numFmt numFmtId="171" formatCode="0.00000000"/>
    <numFmt numFmtId="172" formatCode="0.0000000"/>
    <numFmt numFmtId="173" formatCode="0.000000"/>
    <numFmt numFmtId="174" formatCode="mmmm\ d\,\ yyyy"/>
    <numFmt numFmtId="175" formatCode="0.000%"/>
    <numFmt numFmtId="176" formatCode="&quot;Yes&quot;;&quot;Yes&quot;;&quot;No&quot;"/>
    <numFmt numFmtId="177" formatCode="&quot;True&quot;;&quot;True&quot;;&quot;False&quot;"/>
    <numFmt numFmtId="178" formatCode="&quot;On&quot;;&quot;On&quot;;&quot;Off&quot;"/>
    <numFmt numFmtId="179" formatCode="#,##0.0"/>
    <numFmt numFmtId="180" formatCode="_(* #,##0.000_);_(* \(#,##0.000\);_(* &quot;-&quot;??_);_(@_)"/>
    <numFmt numFmtId="181" formatCode="_(* #,##0.0000_);_(* \(#,##0.0000\);_(* &quot;-&quot;??_);_(@_)"/>
    <numFmt numFmtId="182" formatCode="dd\-mmm\-yy"/>
    <numFmt numFmtId="183" formatCode="#,##0;[Red]#,##0"/>
    <numFmt numFmtId="184" formatCode="#,##0.000"/>
  </numFmts>
  <fonts count="126">
    <font>
      <sz val="10"/>
      <name val="Arial"/>
      <family val="0"/>
    </font>
    <font>
      <b/>
      <sz val="10"/>
      <name val="Arial"/>
      <family val="2"/>
    </font>
    <font>
      <b/>
      <sz val="14"/>
      <name val="Arial"/>
      <family val="2"/>
    </font>
    <font>
      <sz val="10"/>
      <color indexed="8"/>
      <name val="Arial"/>
      <family val="0"/>
    </font>
    <font>
      <b/>
      <sz val="12"/>
      <name val="Arial"/>
      <family val="2"/>
    </font>
    <font>
      <sz val="12"/>
      <name val="Arial"/>
      <family val="2"/>
    </font>
    <font>
      <sz val="12"/>
      <color indexed="8"/>
      <name val="Arial"/>
      <family val="2"/>
    </font>
    <font>
      <sz val="11"/>
      <name val="Arial"/>
      <family val="2"/>
    </font>
    <font>
      <b/>
      <sz val="20"/>
      <name val="Arial"/>
      <family val="2"/>
    </font>
    <font>
      <u val="single"/>
      <sz val="10"/>
      <color indexed="12"/>
      <name val="Arial"/>
      <family val="0"/>
    </font>
    <font>
      <u val="single"/>
      <sz val="10"/>
      <color indexed="36"/>
      <name val="Arial"/>
      <family val="0"/>
    </font>
    <font>
      <b/>
      <i/>
      <sz val="10"/>
      <name val="Arial"/>
      <family val="2"/>
    </font>
    <font>
      <b/>
      <sz val="10"/>
      <name val="Nova Medium SSi"/>
      <family val="0"/>
    </font>
    <font>
      <sz val="8"/>
      <name val="Nova Light SSi"/>
      <family val="0"/>
    </font>
    <font>
      <sz val="12"/>
      <name val="Times New Roman"/>
      <family val="1"/>
    </font>
    <font>
      <sz val="22"/>
      <name val="Times New Roman"/>
      <family val="1"/>
    </font>
    <font>
      <sz val="20"/>
      <name val="Arial"/>
      <family val="2"/>
    </font>
    <font>
      <b/>
      <sz val="12"/>
      <name val="Arial Narrow"/>
      <family val="2"/>
    </font>
    <font>
      <sz val="14"/>
      <name val="Arial"/>
      <family val="2"/>
    </font>
    <font>
      <sz val="11"/>
      <color indexed="10"/>
      <name val="Arial"/>
      <family val="2"/>
    </font>
    <font>
      <sz val="10"/>
      <color indexed="10"/>
      <name val="Arial"/>
      <family val="2"/>
    </font>
    <font>
      <b/>
      <sz val="10"/>
      <color indexed="8"/>
      <name val="Arial"/>
      <family val="2"/>
    </font>
    <font>
      <sz val="10"/>
      <color indexed="12"/>
      <name val="Arial"/>
      <family val="2"/>
    </font>
    <font>
      <b/>
      <sz val="12"/>
      <color indexed="8"/>
      <name val="Arial"/>
      <family val="2"/>
    </font>
    <font>
      <sz val="10"/>
      <color indexed="8"/>
      <name val="Times New Roman"/>
      <family val="0"/>
    </font>
    <font>
      <b/>
      <sz val="11"/>
      <name val="Arial"/>
      <family val="2"/>
    </font>
    <font>
      <sz val="8"/>
      <name val="Arial"/>
      <family val="2"/>
    </font>
    <font>
      <b/>
      <u val="single"/>
      <sz val="11"/>
      <name val="Arial"/>
      <family val="2"/>
    </font>
    <font>
      <sz val="10"/>
      <color indexed="10"/>
      <name val="Times New Roman"/>
      <family val="0"/>
    </font>
    <font>
      <b/>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Arial"/>
      <family val="0"/>
    </font>
    <font>
      <sz val="8"/>
      <color indexed="8"/>
      <name val="Arial"/>
      <family val="0"/>
    </font>
    <font>
      <b/>
      <sz val="11"/>
      <color indexed="8"/>
      <name val="Arial"/>
      <family val="0"/>
    </font>
    <font>
      <b/>
      <sz val="10"/>
      <color indexed="8"/>
      <name val="Times New Roman"/>
      <family val="0"/>
    </font>
    <font>
      <b/>
      <sz val="12"/>
      <color indexed="8"/>
      <name val="Times New Roman"/>
      <family val="0"/>
    </font>
    <font>
      <sz val="9.2"/>
      <color indexed="8"/>
      <name val="Times New Roman"/>
      <family val="0"/>
    </font>
    <font>
      <sz val="9.75"/>
      <color indexed="8"/>
      <name val="Times New Roman"/>
      <family val="0"/>
    </font>
    <font>
      <b/>
      <sz val="9.75"/>
      <color indexed="8"/>
      <name val="Times New Roman"/>
      <family val="0"/>
    </font>
    <font>
      <b/>
      <sz val="11.75"/>
      <color indexed="8"/>
      <name val="Times New Roman"/>
      <family val="0"/>
    </font>
    <font>
      <sz val="11.75"/>
      <color indexed="8"/>
      <name val="Times New Roman"/>
      <family val="0"/>
    </font>
    <font>
      <sz val="8.95"/>
      <color indexed="8"/>
      <name val="Times New Roman"/>
      <family val="0"/>
    </font>
    <font>
      <sz val="10.5"/>
      <color indexed="8"/>
      <name val="Arial"/>
      <family val="0"/>
    </font>
    <font>
      <b/>
      <sz val="9"/>
      <color indexed="8"/>
      <name val="Arial"/>
      <family val="0"/>
    </font>
    <font>
      <b/>
      <sz val="10.25"/>
      <color indexed="8"/>
      <name val="Arial"/>
      <family val="0"/>
    </font>
    <font>
      <b/>
      <sz val="10.5"/>
      <color indexed="8"/>
      <name val="Arial"/>
      <family val="0"/>
    </font>
    <font>
      <b/>
      <sz val="8.75"/>
      <color indexed="8"/>
      <name val="Arial"/>
      <family val="0"/>
    </font>
    <font>
      <sz val="9.65"/>
      <color indexed="8"/>
      <name val="Arial"/>
      <family val="0"/>
    </font>
    <font>
      <sz val="1.5"/>
      <color indexed="8"/>
      <name val="Times New Roman"/>
      <family val="0"/>
    </font>
    <font>
      <b/>
      <sz val="1.5"/>
      <color indexed="8"/>
      <name val="Times New Roman"/>
      <family val="0"/>
    </font>
    <font>
      <sz val="8.75"/>
      <color indexed="8"/>
      <name val="Arial"/>
      <family val="0"/>
    </font>
    <font>
      <b/>
      <sz val="11.75"/>
      <color indexed="8"/>
      <name val="Arial"/>
      <family val="0"/>
    </font>
    <font>
      <b/>
      <sz val="13.75"/>
      <color indexed="8"/>
      <name val="Arial"/>
      <family val="0"/>
    </font>
    <font>
      <b/>
      <sz val="15.75"/>
      <color indexed="8"/>
      <name val="Arial"/>
      <family val="0"/>
    </font>
    <font>
      <sz val="13.75"/>
      <color indexed="8"/>
      <name val="Arial"/>
      <family val="0"/>
    </font>
    <font>
      <sz val="8.25"/>
      <color indexed="8"/>
      <name val="Arial"/>
      <family val="0"/>
    </font>
    <font>
      <sz val="9.25"/>
      <color indexed="8"/>
      <name val="Arial"/>
      <family val="0"/>
    </font>
    <font>
      <sz val="8.5"/>
      <color indexed="8"/>
      <name val="Arial"/>
      <family val="0"/>
    </font>
    <font>
      <b/>
      <sz val="14"/>
      <color indexed="8"/>
      <name val="Arial"/>
      <family val="0"/>
    </font>
    <font>
      <b/>
      <sz val="16"/>
      <color indexed="8"/>
      <name val="Arial"/>
      <family val="0"/>
    </font>
    <font>
      <sz val="14"/>
      <color indexed="8"/>
      <name val="Arial"/>
      <family val="0"/>
    </font>
    <font>
      <sz val="16"/>
      <color indexed="8"/>
      <name val="Arial"/>
      <family val="0"/>
    </font>
    <font>
      <b/>
      <sz val="13.5"/>
      <color indexed="8"/>
      <name val="Arial"/>
      <family val="0"/>
    </font>
    <font>
      <b/>
      <sz val="15.5"/>
      <color indexed="8"/>
      <name val="Arial"/>
      <family val="0"/>
    </font>
    <font>
      <sz val="13.5"/>
      <color indexed="8"/>
      <name val="Arial"/>
      <family val="0"/>
    </font>
    <font>
      <sz val="1"/>
      <color indexed="8"/>
      <name val="Arial"/>
      <family val="0"/>
    </font>
    <font>
      <b/>
      <sz val="1.25"/>
      <color indexed="8"/>
      <name val="Arial"/>
      <family val="0"/>
    </font>
    <font>
      <b/>
      <sz val="1"/>
      <color indexed="8"/>
      <name val="Arial"/>
      <family val="0"/>
    </font>
    <font>
      <sz val="1.25"/>
      <color indexed="8"/>
      <name val="Arial"/>
      <family val="0"/>
    </font>
    <font>
      <sz val="14.25"/>
      <color indexed="8"/>
      <name val="Arial"/>
      <family val="0"/>
    </font>
    <font>
      <sz val="1.75"/>
      <color indexed="8"/>
      <name val="Arial"/>
      <family val="0"/>
    </font>
    <font>
      <sz val="1.5"/>
      <color indexed="8"/>
      <name val="Arial"/>
      <family val="0"/>
    </font>
    <font>
      <b/>
      <sz val="1.75"/>
      <color indexed="8"/>
      <name val="Arial"/>
      <family val="0"/>
    </font>
    <font>
      <b/>
      <sz val="2"/>
      <color indexed="8"/>
      <name val="Arial"/>
      <family val="0"/>
    </font>
    <font>
      <sz val="2"/>
      <color indexed="8"/>
      <name val="Arial"/>
      <family val="0"/>
    </font>
    <font>
      <sz val="11.5"/>
      <color indexed="8"/>
      <name val="Times New Roman"/>
      <family val="0"/>
    </font>
    <font>
      <sz val="8.75"/>
      <color indexed="8"/>
      <name val="Times New Roman"/>
      <family val="0"/>
    </font>
    <font>
      <sz val="10.25"/>
      <color indexed="8"/>
      <name val="Arial"/>
      <family val="0"/>
    </font>
    <font>
      <sz val="9.5"/>
      <color indexed="8"/>
      <name val="Arial"/>
      <family val="0"/>
    </font>
    <font>
      <sz val="9.4"/>
      <color indexed="8"/>
      <name val="Arial"/>
      <family val="0"/>
    </font>
    <font>
      <b/>
      <sz val="16.75"/>
      <color indexed="8"/>
      <name val="Arial"/>
      <family val="0"/>
    </font>
    <font>
      <sz val="16.75"/>
      <color indexed="8"/>
      <name val="Arial"/>
      <family val="0"/>
    </font>
    <font>
      <sz val="10.1"/>
      <color indexed="8"/>
      <name val="Arial"/>
      <family val="0"/>
    </font>
    <font>
      <b/>
      <sz val="11.25"/>
      <color indexed="8"/>
      <name val="Arial"/>
      <family val="0"/>
    </font>
    <font>
      <b/>
      <sz val="13.25"/>
      <color indexed="8"/>
      <name val="Arial"/>
      <family val="0"/>
    </font>
    <font>
      <b/>
      <sz val="15"/>
      <color indexed="8"/>
      <name val="Arial"/>
      <family val="0"/>
    </font>
    <font>
      <sz val="15"/>
      <color indexed="8"/>
      <name val="Arial"/>
      <family val="0"/>
    </font>
    <font>
      <sz val="15.75"/>
      <color indexed="8"/>
      <name val="Arial"/>
      <family val="0"/>
    </font>
    <font>
      <b/>
      <sz val="18"/>
      <color indexed="8"/>
      <name val="Arial"/>
      <family val="0"/>
    </font>
    <font>
      <b/>
      <sz val="11.5"/>
      <color indexed="8"/>
      <name val="Arial"/>
      <family val="0"/>
    </font>
    <font>
      <b/>
      <sz val="15.25"/>
      <color indexed="8"/>
      <name val="Arial"/>
      <family val="0"/>
    </font>
    <font>
      <sz val="10.55"/>
      <color indexed="8"/>
      <name val="Arial"/>
      <family val="0"/>
    </font>
    <font>
      <sz val="15.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23"/>
        <bgColor indexed="64"/>
      </patternFill>
    </fill>
    <fill>
      <patternFill patternType="solid">
        <fgColor indexed="22"/>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thin"/>
      <bottom style="medium"/>
    </border>
    <border>
      <left style="medium"/>
      <right>
        <color indexed="63"/>
      </right>
      <top style="medium"/>
      <bottom style="medium"/>
    </border>
    <border>
      <left style="medium"/>
      <right style="medium"/>
      <top style="thin"/>
      <bottom style="thin"/>
    </border>
    <border>
      <left style="medium"/>
      <right style="medium"/>
      <top style="medium"/>
      <bottom style="thin"/>
    </border>
    <border>
      <left style="medium"/>
      <right style="medium"/>
      <top style="thin"/>
      <bottom>
        <color indexed="63"/>
      </bottom>
    </border>
    <border>
      <left>
        <color indexed="63"/>
      </left>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medium"/>
      <right style="medium"/>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thin"/>
      <top style="medium"/>
      <bottom style="thin"/>
    </border>
    <border>
      <left style="thin"/>
      <right>
        <color indexed="63"/>
      </right>
      <top style="thin"/>
      <bottom>
        <color indexed="63"/>
      </bottom>
    </border>
    <border>
      <left>
        <color indexed="63"/>
      </left>
      <right style="thin"/>
      <top>
        <color indexed="63"/>
      </top>
      <bottom>
        <color indexed="63"/>
      </bottom>
    </border>
    <border>
      <left style="medium"/>
      <right style="medium"/>
      <top style="thin"/>
      <bottom style="medium"/>
    </border>
    <border>
      <left style="thin"/>
      <right>
        <color indexed="63"/>
      </right>
      <top>
        <color indexed="63"/>
      </top>
      <bottom style="thin"/>
    </border>
    <border>
      <left style="medium"/>
      <right style="medium"/>
      <top>
        <color indexed="63"/>
      </top>
      <bottom style="medium"/>
    </border>
    <border>
      <left>
        <color indexed="63"/>
      </left>
      <right style="medium"/>
      <top style="medium"/>
      <bottom style="medium"/>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color indexed="63"/>
      </right>
      <top style="medium"/>
      <bottom style="mediu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8"/>
      </left>
      <right style="thin">
        <color indexed="8"/>
      </right>
      <top>
        <color indexed="63"/>
      </top>
      <bottom>
        <color indexed="63"/>
      </bottom>
    </border>
    <border>
      <left>
        <color indexed="63"/>
      </left>
      <right style="medium"/>
      <top style="medium"/>
      <bottom style="thin"/>
    </border>
    <border>
      <left>
        <color indexed="63"/>
      </left>
      <right style="medium"/>
      <top style="thin"/>
      <bottom>
        <color indexed="63"/>
      </bottom>
    </border>
    <border>
      <left>
        <color indexed="63"/>
      </left>
      <right>
        <color indexed="63"/>
      </right>
      <top style="medium"/>
      <bottom style="thin"/>
    </border>
    <border>
      <left>
        <color indexed="63"/>
      </left>
      <right>
        <color indexed="63"/>
      </right>
      <top>
        <color indexed="63"/>
      </top>
      <bottom style="mediu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9" fillId="2" borderId="0" applyNumberFormat="0" applyBorder="0" applyAlignment="0" applyProtection="0"/>
    <xf numFmtId="0" fontId="109" fillId="3" borderId="0" applyNumberFormat="0" applyBorder="0" applyAlignment="0" applyProtection="0"/>
    <xf numFmtId="0" fontId="109" fillId="4" borderId="0" applyNumberFormat="0" applyBorder="0" applyAlignment="0" applyProtection="0"/>
    <xf numFmtId="0" fontId="109" fillId="5" borderId="0" applyNumberFormat="0" applyBorder="0" applyAlignment="0" applyProtection="0"/>
    <xf numFmtId="0" fontId="109" fillId="6" borderId="0" applyNumberFormat="0" applyBorder="0" applyAlignment="0" applyProtection="0"/>
    <xf numFmtId="0" fontId="109" fillId="7" borderId="0" applyNumberFormat="0" applyBorder="0" applyAlignment="0" applyProtection="0"/>
    <xf numFmtId="0" fontId="109" fillId="8"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1" fillId="26" borderId="0" applyNumberFormat="0" applyBorder="0" applyAlignment="0" applyProtection="0"/>
    <xf numFmtId="0" fontId="112" fillId="27" borderId="1" applyNumberFormat="0" applyAlignment="0" applyProtection="0"/>
    <xf numFmtId="0" fontId="11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4" fillId="0" borderId="0" applyNumberFormat="0" applyFill="0" applyBorder="0" applyAlignment="0" applyProtection="0"/>
    <xf numFmtId="0" fontId="10" fillId="0" borderId="0" applyNumberFormat="0" applyFill="0" applyBorder="0" applyAlignment="0" applyProtection="0"/>
    <xf numFmtId="0" fontId="115" fillId="29" borderId="0" applyNumberFormat="0" applyBorder="0" applyAlignment="0" applyProtection="0"/>
    <xf numFmtId="0" fontId="116" fillId="0" borderId="3" applyNumberFormat="0" applyFill="0" applyAlignment="0" applyProtection="0"/>
    <xf numFmtId="0" fontId="117" fillId="0" borderId="4" applyNumberFormat="0" applyFill="0" applyAlignment="0" applyProtection="0"/>
    <xf numFmtId="0" fontId="118" fillId="0" borderId="5" applyNumberFormat="0" applyFill="0" applyAlignment="0" applyProtection="0"/>
    <xf numFmtId="0" fontId="118" fillId="0" borderId="0" applyNumberFormat="0" applyFill="0" applyBorder="0" applyAlignment="0" applyProtection="0"/>
    <xf numFmtId="0" fontId="9" fillId="0" borderId="0" applyNumberFormat="0" applyFill="0" applyBorder="0" applyAlignment="0" applyProtection="0"/>
    <xf numFmtId="0" fontId="119" fillId="30" borderId="1" applyNumberFormat="0" applyAlignment="0" applyProtection="0"/>
    <xf numFmtId="0" fontId="120" fillId="0" borderId="6" applyNumberFormat="0" applyFill="0" applyAlignment="0" applyProtection="0"/>
    <xf numFmtId="0" fontId="12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122" fillId="27" borderId="8" applyNumberFormat="0" applyAlignment="0" applyProtection="0"/>
    <xf numFmtId="9" fontId="0" fillId="0" borderId="0" applyFont="0" applyFill="0" applyBorder="0" applyAlignment="0" applyProtection="0"/>
    <xf numFmtId="0" fontId="123" fillId="0" borderId="0" applyNumberFormat="0" applyFill="0" applyBorder="0" applyAlignment="0" applyProtection="0"/>
    <xf numFmtId="0" fontId="124" fillId="0" borderId="9" applyNumberFormat="0" applyFill="0" applyAlignment="0" applyProtection="0"/>
    <xf numFmtId="0" fontId="125" fillId="0" borderId="0" applyNumberFormat="0" applyFill="0" applyBorder="0" applyAlignment="0" applyProtection="0"/>
  </cellStyleXfs>
  <cellXfs count="606">
    <xf numFmtId="0" fontId="0" fillId="0" borderId="0" xfId="0" applyAlignment="1">
      <alignment/>
    </xf>
    <xf numFmtId="0" fontId="4" fillId="33" borderId="10" xfId="0" applyFont="1" applyFill="1" applyBorder="1" applyAlignment="1">
      <alignment horizontal="center"/>
    </xf>
    <xf numFmtId="0" fontId="6" fillId="0" borderId="10" xfId="61" applyFont="1" applyFill="1" applyBorder="1" applyAlignment="1">
      <alignment horizontal="center" wrapText="1"/>
      <protection/>
    </xf>
    <xf numFmtId="166" fontId="5" fillId="0" borderId="10" xfId="91" applyNumberFormat="1" applyFont="1" applyBorder="1" applyAlignment="1">
      <alignment horizontal="center"/>
    </xf>
    <xf numFmtId="0" fontId="7" fillId="0" borderId="0" xfId="0" applyFont="1" applyAlignment="1">
      <alignment/>
    </xf>
    <xf numFmtId="0" fontId="4" fillId="33" borderId="10" xfId="0" applyFont="1" applyFill="1" applyBorder="1" applyAlignment="1">
      <alignment horizontal="center" wrapText="1"/>
    </xf>
    <xf numFmtId="0" fontId="6" fillId="0" borderId="11" xfId="61" applyFont="1" applyFill="1" applyBorder="1" applyAlignment="1">
      <alignment horizontal="center" wrapText="1"/>
      <protection/>
    </xf>
    <xf numFmtId="0" fontId="4" fillId="33" borderId="12" xfId="0" applyFont="1" applyFill="1" applyBorder="1" applyAlignment="1">
      <alignment horizontal="center" wrapText="1"/>
    </xf>
    <xf numFmtId="0" fontId="4" fillId="33" borderId="13" xfId="0" applyFont="1" applyFill="1" applyBorder="1" applyAlignment="1">
      <alignment horizontal="center" wrapText="1"/>
    </xf>
    <xf numFmtId="0" fontId="4" fillId="33" borderId="14" xfId="0" applyFont="1" applyFill="1" applyBorder="1" applyAlignment="1">
      <alignment horizontal="center" wrapText="1"/>
    </xf>
    <xf numFmtId="0" fontId="0" fillId="0" borderId="0" xfId="0" applyFill="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horizontal="left" indent="8"/>
    </xf>
    <xf numFmtId="0" fontId="7" fillId="0" borderId="0" xfId="0" applyFont="1" applyAlignment="1">
      <alignment wrapText="1"/>
    </xf>
    <xf numFmtId="0" fontId="19" fillId="0" borderId="0" xfId="0" applyFont="1" applyAlignment="1">
      <alignment/>
    </xf>
    <xf numFmtId="0" fontId="3" fillId="0" borderId="10" xfId="61" applyFont="1" applyFill="1" applyBorder="1" applyAlignment="1">
      <alignment horizontal="center" wrapText="1"/>
      <protection/>
    </xf>
    <xf numFmtId="0" fontId="0" fillId="0" borderId="10" xfId="0" applyBorder="1" applyAlignment="1">
      <alignment/>
    </xf>
    <xf numFmtId="0" fontId="0" fillId="0" borderId="10" xfId="0" applyBorder="1" applyAlignment="1">
      <alignment horizontal="right"/>
    </xf>
    <xf numFmtId="165" fontId="0" fillId="0" borderId="10" xfId="42" applyNumberFormat="1" applyFont="1" applyBorder="1" applyAlignment="1">
      <alignment horizontal="right"/>
    </xf>
    <xf numFmtId="165" fontId="0" fillId="0" borderId="10" xfId="42" applyNumberFormat="1" applyFont="1" applyBorder="1" applyAlignment="1">
      <alignment/>
    </xf>
    <xf numFmtId="166" fontId="0" fillId="0" borderId="10" xfId="91" applyNumberFormat="1" applyFont="1" applyBorder="1" applyAlignment="1">
      <alignment/>
    </xf>
    <xf numFmtId="0" fontId="1" fillId="34" borderId="10" xfId="0" applyFont="1" applyFill="1" applyBorder="1" applyAlignment="1">
      <alignment horizontal="right"/>
    </xf>
    <xf numFmtId="165" fontId="0" fillId="34" borderId="10" xfId="42" applyNumberFormat="1" applyFont="1" applyFill="1" applyBorder="1" applyAlignment="1">
      <alignment/>
    </xf>
    <xf numFmtId="166" fontId="0" fillId="34" borderId="10" xfId="91" applyNumberFormat="1" applyFont="1" applyFill="1" applyBorder="1" applyAlignment="1">
      <alignment/>
    </xf>
    <xf numFmtId="165" fontId="0" fillId="0" borderId="10" xfId="42" applyNumberFormat="1" applyFont="1" applyFill="1" applyBorder="1" applyAlignment="1">
      <alignment/>
    </xf>
    <xf numFmtId="165" fontId="1" fillId="35" borderId="10" xfId="42" applyNumberFormat="1" applyFont="1" applyFill="1" applyBorder="1" applyAlignment="1">
      <alignment/>
    </xf>
    <xf numFmtId="166" fontId="1" fillId="35" borderId="10" xfId="91" applyNumberFormat="1" applyFont="1" applyFill="1" applyBorder="1" applyAlignment="1">
      <alignment/>
    </xf>
    <xf numFmtId="0" fontId="1" fillId="35" borderId="10" xfId="0" applyFont="1" applyFill="1" applyBorder="1" applyAlignment="1">
      <alignment horizontal="right"/>
    </xf>
    <xf numFmtId="0" fontId="0" fillId="0" borderId="10" xfId="0" applyBorder="1" applyAlignment="1">
      <alignment horizontal="left"/>
    </xf>
    <xf numFmtId="3" fontId="6" fillId="0" borderId="10" xfId="77" applyNumberFormat="1" applyFont="1" applyFill="1" applyBorder="1" applyAlignment="1">
      <alignment horizontal="center" wrapText="1"/>
      <protection/>
    </xf>
    <xf numFmtId="3" fontId="6" fillId="0" borderId="10" xfId="70" applyNumberFormat="1" applyFont="1" applyFill="1" applyBorder="1" applyAlignment="1">
      <alignment horizontal="center" wrapText="1"/>
      <protection/>
    </xf>
    <xf numFmtId="165" fontId="6" fillId="0" borderId="10" xfId="42" applyNumberFormat="1" applyFont="1" applyFill="1" applyBorder="1" applyAlignment="1">
      <alignment horizontal="center" wrapText="1"/>
    </xf>
    <xf numFmtId="165" fontId="5" fillId="0" borderId="10" xfId="42" applyNumberFormat="1" applyFont="1" applyBorder="1" applyAlignment="1">
      <alignment horizontal="center"/>
    </xf>
    <xf numFmtId="165" fontId="4" fillId="33" borderId="10" xfId="42" applyNumberFormat="1" applyFont="1" applyFill="1" applyBorder="1" applyAlignment="1">
      <alignment horizontal="center" wrapText="1"/>
    </xf>
    <xf numFmtId="166" fontId="4" fillId="33" borderId="10" xfId="91" applyNumberFormat="1" applyFont="1" applyFill="1" applyBorder="1" applyAlignment="1">
      <alignment horizontal="center" wrapText="1"/>
    </xf>
    <xf numFmtId="3" fontId="4" fillId="33" borderId="10" xfId="42" applyNumberFormat="1" applyFont="1" applyFill="1" applyBorder="1" applyAlignment="1">
      <alignment horizontal="center" wrapText="1"/>
    </xf>
    <xf numFmtId="0" fontId="3" fillId="33" borderId="15" xfId="87" applyFont="1" applyFill="1" applyBorder="1" applyAlignment="1">
      <alignment horizontal="center"/>
      <protection/>
    </xf>
    <xf numFmtId="0" fontId="3" fillId="0" borderId="16" xfId="87" applyFont="1" applyFill="1" applyBorder="1" applyAlignment="1">
      <alignment horizontal="left" wrapText="1"/>
      <protection/>
    </xf>
    <xf numFmtId="0" fontId="3" fillId="0" borderId="16" xfId="87" applyFont="1" applyFill="1" applyBorder="1" applyAlignment="1">
      <alignment horizontal="right" wrapText="1"/>
      <protection/>
    </xf>
    <xf numFmtId="0" fontId="3" fillId="0" borderId="0" xfId="87" applyFont="1" applyFill="1" applyBorder="1" applyAlignment="1">
      <alignment horizontal="left" wrapText="1"/>
      <protection/>
    </xf>
    <xf numFmtId="0" fontId="4" fillId="33" borderId="10" xfId="0" applyFont="1" applyFill="1" applyBorder="1" applyAlignment="1">
      <alignment horizontal="center" vertical="top" wrapText="1"/>
    </xf>
    <xf numFmtId="3" fontId="6" fillId="0" borderId="10" xfId="77" applyNumberFormat="1" applyFont="1" applyFill="1" applyBorder="1" applyAlignment="1">
      <alignment horizontal="right" wrapText="1"/>
      <protection/>
    </xf>
    <xf numFmtId="3" fontId="6" fillId="0" borderId="10" xfId="73" applyNumberFormat="1" applyFont="1" applyFill="1" applyBorder="1" applyAlignment="1">
      <alignment horizontal="right" wrapText="1"/>
      <protection/>
    </xf>
    <xf numFmtId="166" fontId="5" fillId="0" borderId="10" xfId="91" applyNumberFormat="1" applyFont="1" applyBorder="1" applyAlignment="1">
      <alignment horizontal="right" wrapText="1"/>
    </xf>
    <xf numFmtId="0" fontId="6" fillId="0" borderId="10" xfId="77" applyFont="1" applyFill="1" applyBorder="1" applyAlignment="1">
      <alignment horizontal="right" wrapText="1"/>
      <protection/>
    </xf>
    <xf numFmtId="165" fontId="6" fillId="0" borderId="10" xfId="42" applyNumberFormat="1" applyFont="1" applyFill="1" applyBorder="1" applyAlignment="1">
      <alignment horizontal="right" wrapText="1"/>
    </xf>
    <xf numFmtId="165" fontId="5" fillId="0" borderId="10" xfId="42" applyNumberFormat="1" applyFont="1" applyBorder="1" applyAlignment="1">
      <alignment horizontal="right" wrapText="1"/>
    </xf>
    <xf numFmtId="165" fontId="4" fillId="33" borderId="10" xfId="42" applyNumberFormat="1" applyFont="1" applyFill="1" applyBorder="1" applyAlignment="1">
      <alignment horizontal="right" wrapText="1"/>
    </xf>
    <xf numFmtId="166" fontId="4" fillId="33" borderId="10" xfId="91" applyNumberFormat="1" applyFont="1" applyFill="1" applyBorder="1" applyAlignment="1">
      <alignment horizontal="right" wrapText="1"/>
    </xf>
    <xf numFmtId="3" fontId="4" fillId="33" borderId="10" xfId="42" applyNumberFormat="1" applyFont="1" applyFill="1" applyBorder="1" applyAlignment="1">
      <alignment horizontal="right" wrapText="1"/>
    </xf>
    <xf numFmtId="166" fontId="5" fillId="0" borderId="17" xfId="91" applyNumberFormat="1" applyFont="1" applyBorder="1" applyAlignment="1">
      <alignment horizontal="center"/>
    </xf>
    <xf numFmtId="3" fontId="6" fillId="0" borderId="18" xfId="77" applyNumberFormat="1" applyFont="1" applyFill="1" applyBorder="1" applyAlignment="1">
      <alignment horizontal="center" wrapText="1"/>
      <protection/>
    </xf>
    <xf numFmtId="3" fontId="6" fillId="0" borderId="18" xfId="70" applyNumberFormat="1" applyFont="1" applyFill="1" applyBorder="1" applyAlignment="1">
      <alignment horizontal="center" wrapText="1"/>
      <protection/>
    </xf>
    <xf numFmtId="166" fontId="5" fillId="0" borderId="18" xfId="91" applyNumberFormat="1" applyFont="1" applyBorder="1" applyAlignment="1">
      <alignment horizontal="center"/>
    </xf>
    <xf numFmtId="165" fontId="6" fillId="0" borderId="18" xfId="42" applyNumberFormat="1" applyFont="1" applyFill="1" applyBorder="1" applyAlignment="1">
      <alignment horizontal="center" wrapText="1"/>
    </xf>
    <xf numFmtId="165" fontId="5" fillId="0" borderId="18" xfId="42" applyNumberFormat="1" applyFont="1" applyBorder="1" applyAlignment="1">
      <alignment horizontal="center"/>
    </xf>
    <xf numFmtId="166" fontId="5" fillId="0" borderId="19" xfId="91" applyNumberFormat="1" applyFont="1" applyBorder="1" applyAlignment="1">
      <alignment horizontal="center"/>
    </xf>
    <xf numFmtId="0" fontId="6" fillId="0" borderId="20" xfId="61" applyFont="1" applyFill="1" applyBorder="1" applyAlignment="1">
      <alignment horizontal="center" wrapText="1"/>
      <protection/>
    </xf>
    <xf numFmtId="3" fontId="6" fillId="0" borderId="21" xfId="77" applyNumberFormat="1" applyFont="1" applyFill="1" applyBorder="1" applyAlignment="1">
      <alignment horizontal="center" wrapText="1"/>
      <protection/>
    </xf>
    <xf numFmtId="3" fontId="6" fillId="0" borderId="22" xfId="70" applyNumberFormat="1" applyFont="1" applyFill="1" applyBorder="1" applyAlignment="1">
      <alignment horizontal="center" wrapText="1"/>
      <protection/>
    </xf>
    <xf numFmtId="166" fontId="5" fillId="0" borderId="22" xfId="91" applyNumberFormat="1" applyFont="1" applyBorder="1" applyAlignment="1">
      <alignment horizontal="center"/>
    </xf>
    <xf numFmtId="3" fontId="6" fillId="0" borderId="22" xfId="77" applyNumberFormat="1" applyFont="1" applyFill="1" applyBorder="1" applyAlignment="1">
      <alignment horizontal="center" wrapText="1"/>
      <protection/>
    </xf>
    <xf numFmtId="166" fontId="5" fillId="0" borderId="23" xfId="91" applyNumberFormat="1" applyFont="1" applyBorder="1" applyAlignment="1">
      <alignment horizontal="center"/>
    </xf>
    <xf numFmtId="3" fontId="6" fillId="0" borderId="24" xfId="77" applyNumberFormat="1" applyFont="1" applyFill="1" applyBorder="1" applyAlignment="1">
      <alignment horizontal="center" wrapText="1"/>
      <protection/>
    </xf>
    <xf numFmtId="3" fontId="6" fillId="0" borderId="25" xfId="70" applyNumberFormat="1" applyFont="1" applyFill="1" applyBorder="1" applyAlignment="1">
      <alignment horizontal="center" wrapText="1"/>
      <protection/>
    </xf>
    <xf numFmtId="166" fontId="5" fillId="0" borderId="25" xfId="91" applyNumberFormat="1" applyFont="1" applyBorder="1" applyAlignment="1">
      <alignment horizontal="center"/>
    </xf>
    <xf numFmtId="3" fontId="6" fillId="0" borderId="25" xfId="77" applyNumberFormat="1" applyFont="1" applyFill="1" applyBorder="1" applyAlignment="1">
      <alignment horizontal="center" wrapText="1"/>
      <protection/>
    </xf>
    <xf numFmtId="166" fontId="5" fillId="0" borderId="26" xfId="91" applyNumberFormat="1" applyFont="1" applyBorder="1" applyAlignment="1">
      <alignment horizontal="center"/>
    </xf>
    <xf numFmtId="0" fontId="4" fillId="33" borderId="27" xfId="0" applyFont="1" applyFill="1" applyBorder="1" applyAlignment="1">
      <alignment horizontal="center"/>
    </xf>
    <xf numFmtId="165" fontId="4" fillId="33" borderId="28" xfId="42" applyNumberFormat="1" applyFont="1" applyFill="1" applyBorder="1" applyAlignment="1">
      <alignment horizontal="center" wrapText="1"/>
    </xf>
    <xf numFmtId="165" fontId="4" fillId="33" borderId="29" xfId="42" applyNumberFormat="1" applyFont="1" applyFill="1" applyBorder="1" applyAlignment="1">
      <alignment horizontal="center" wrapText="1"/>
    </xf>
    <xf numFmtId="166" fontId="4" fillId="33" borderId="29" xfId="91" applyNumberFormat="1" applyFont="1" applyFill="1" applyBorder="1" applyAlignment="1">
      <alignment horizontal="center" wrapText="1"/>
    </xf>
    <xf numFmtId="3" fontId="4" fillId="33" borderId="29" xfId="42" applyNumberFormat="1" applyFont="1" applyFill="1" applyBorder="1" applyAlignment="1">
      <alignment horizontal="center" wrapText="1"/>
    </xf>
    <xf numFmtId="166" fontId="4" fillId="33" borderId="30" xfId="91" applyNumberFormat="1" applyFont="1" applyFill="1" applyBorder="1" applyAlignment="1">
      <alignment horizontal="center" wrapText="1"/>
    </xf>
    <xf numFmtId="0" fontId="6" fillId="0" borderId="31" xfId="61" applyFont="1" applyFill="1" applyBorder="1" applyAlignment="1">
      <alignment horizontal="center" wrapText="1"/>
      <protection/>
    </xf>
    <xf numFmtId="0" fontId="6" fillId="0" borderId="32" xfId="61" applyFont="1" applyFill="1" applyBorder="1" applyAlignment="1">
      <alignment horizontal="center" wrapText="1"/>
      <protection/>
    </xf>
    <xf numFmtId="0" fontId="2" fillId="0" borderId="0" xfId="81" applyFont="1" applyFill="1">
      <alignment/>
      <protection/>
    </xf>
    <xf numFmtId="0" fontId="2" fillId="0" borderId="0" xfId="0" applyFont="1" applyFill="1" applyAlignment="1">
      <alignment/>
    </xf>
    <xf numFmtId="0" fontId="7" fillId="0" borderId="0" xfId="0" applyFont="1" applyFill="1" applyAlignment="1">
      <alignment/>
    </xf>
    <xf numFmtId="166" fontId="0" fillId="0" borderId="17" xfId="91" applyNumberFormat="1" applyFont="1" applyFill="1" applyBorder="1" applyAlignment="1">
      <alignment horizontal="center"/>
    </xf>
    <xf numFmtId="0" fontId="1" fillId="0" borderId="33" xfId="0" applyFont="1" applyFill="1" applyBorder="1" applyAlignment="1">
      <alignment horizontal="center"/>
    </xf>
    <xf numFmtId="0" fontId="3" fillId="0" borderId="0" xfId="61" applyFont="1" applyFill="1" applyBorder="1" applyAlignment="1">
      <alignment horizontal="right" wrapText="1"/>
      <protection/>
    </xf>
    <xf numFmtId="0" fontId="20" fillId="0" borderId="0" xfId="0" applyFont="1" applyFill="1" applyAlignment="1">
      <alignment/>
    </xf>
    <xf numFmtId="0" fontId="0" fillId="0" borderId="0" xfId="0" applyFont="1" applyFill="1" applyAlignment="1">
      <alignment/>
    </xf>
    <xf numFmtId="0" fontId="3" fillId="0" borderId="34" xfId="61" applyFont="1" applyFill="1" applyBorder="1" applyAlignment="1">
      <alignment horizontal="center" wrapText="1"/>
      <protection/>
    </xf>
    <xf numFmtId="0" fontId="19" fillId="0" borderId="0" xfId="0" applyFont="1" applyFill="1" applyAlignment="1">
      <alignment/>
    </xf>
    <xf numFmtId="0" fontId="3" fillId="0" borderId="35" xfId="61" applyFont="1" applyFill="1" applyBorder="1" applyAlignment="1">
      <alignment horizontal="center" wrapText="1"/>
      <protection/>
    </xf>
    <xf numFmtId="166" fontId="0" fillId="0" borderId="23" xfId="91" applyNumberFormat="1" applyFont="1" applyFill="1" applyBorder="1" applyAlignment="1">
      <alignment horizontal="center"/>
    </xf>
    <xf numFmtId="3" fontId="0" fillId="0" borderId="10" xfId="42" applyNumberFormat="1" applyFont="1" applyFill="1" applyBorder="1" applyAlignment="1">
      <alignment horizontal="center"/>
    </xf>
    <xf numFmtId="166" fontId="0" fillId="0" borderId="26" xfId="91" applyNumberFormat="1" applyFont="1" applyFill="1" applyBorder="1" applyAlignment="1">
      <alignment horizontal="center"/>
    </xf>
    <xf numFmtId="166" fontId="1" fillId="0" borderId="30" xfId="91" applyNumberFormat="1" applyFont="1" applyFill="1" applyBorder="1" applyAlignment="1">
      <alignment horizontal="center"/>
    </xf>
    <xf numFmtId="3" fontId="0" fillId="0" borderId="0" xfId="0" applyNumberFormat="1" applyFill="1" applyAlignment="1">
      <alignment/>
    </xf>
    <xf numFmtId="0" fontId="3" fillId="36" borderId="34" xfId="87" applyFont="1" applyFill="1" applyBorder="1" applyAlignment="1">
      <alignment horizontal="center" wrapText="1"/>
      <protection/>
    </xf>
    <xf numFmtId="0" fontId="3" fillId="0" borderId="10" xfId="87" applyFont="1" applyFill="1" applyBorder="1" applyAlignment="1">
      <alignment horizontal="center" wrapText="1"/>
      <protection/>
    </xf>
    <xf numFmtId="0" fontId="3" fillId="36" borderId="36" xfId="87" applyFont="1" applyFill="1" applyBorder="1" applyAlignment="1">
      <alignment horizontal="center" wrapText="1"/>
      <protection/>
    </xf>
    <xf numFmtId="0" fontId="3" fillId="0" borderId="13" xfId="87" applyFont="1" applyFill="1" applyBorder="1" applyAlignment="1">
      <alignment horizontal="center" wrapText="1"/>
      <protection/>
    </xf>
    <xf numFmtId="0" fontId="0" fillId="33" borderId="27" xfId="0" applyFill="1" applyBorder="1" applyAlignment="1">
      <alignment horizontal="center"/>
    </xf>
    <xf numFmtId="0" fontId="0" fillId="33" borderId="37"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21" fillId="37" borderId="27" xfId="87" applyFont="1" applyFill="1" applyBorder="1" applyAlignment="1">
      <alignment horizontal="center"/>
      <protection/>
    </xf>
    <xf numFmtId="0" fontId="21" fillId="37" borderId="33" xfId="87" applyFont="1" applyFill="1" applyBorder="1" applyAlignment="1">
      <alignment horizontal="center"/>
      <protection/>
    </xf>
    <xf numFmtId="0" fontId="3" fillId="0" borderId="11" xfId="87" applyFont="1" applyFill="1" applyBorder="1" applyAlignment="1">
      <alignment horizontal="center" wrapText="1"/>
      <protection/>
    </xf>
    <xf numFmtId="0" fontId="0" fillId="33" borderId="33" xfId="0" applyFill="1" applyBorder="1" applyAlignment="1">
      <alignment horizontal="center"/>
    </xf>
    <xf numFmtId="0" fontId="21" fillId="37" borderId="38" xfId="87" applyFont="1" applyFill="1" applyBorder="1" applyAlignment="1">
      <alignment horizontal="center"/>
      <protection/>
    </xf>
    <xf numFmtId="0" fontId="21" fillId="37" borderId="39" xfId="87" applyFont="1" applyFill="1" applyBorder="1" applyAlignment="1">
      <alignment horizontal="center"/>
      <protection/>
    </xf>
    <xf numFmtId="0" fontId="21" fillId="37" borderId="40" xfId="87" applyFont="1" applyFill="1" applyBorder="1" applyAlignment="1">
      <alignment horizontal="center"/>
      <protection/>
    </xf>
    <xf numFmtId="0" fontId="3" fillId="0" borderId="24" xfId="87" applyFont="1" applyFill="1" applyBorder="1" applyAlignment="1">
      <alignment horizontal="center" wrapText="1"/>
      <protection/>
    </xf>
    <xf numFmtId="0" fontId="3" fillId="0" borderId="12" xfId="87" applyFont="1" applyFill="1" applyBorder="1" applyAlignment="1">
      <alignment horizontal="center" wrapText="1"/>
      <protection/>
    </xf>
    <xf numFmtId="0" fontId="0" fillId="0" borderId="17" xfId="0"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3" fillId="0" borderId="17" xfId="87" applyFont="1" applyFill="1" applyBorder="1" applyAlignment="1">
      <alignment horizontal="center" wrapText="1"/>
      <protection/>
    </xf>
    <xf numFmtId="0" fontId="3" fillId="0" borderId="25" xfId="87" applyFont="1" applyFill="1" applyBorder="1" applyAlignment="1">
      <alignment horizontal="center" wrapText="1"/>
      <protection/>
    </xf>
    <xf numFmtId="0" fontId="3" fillId="0" borderId="26" xfId="87" applyFont="1" applyFill="1" applyBorder="1" applyAlignment="1">
      <alignment horizontal="center" wrapText="1"/>
      <protection/>
    </xf>
    <xf numFmtId="0" fontId="3" fillId="0" borderId="41" xfId="87" applyFont="1" applyFill="1" applyBorder="1" applyAlignment="1">
      <alignment horizontal="center" wrapText="1"/>
      <protection/>
    </xf>
    <xf numFmtId="0" fontId="3" fillId="0" borderId="21" xfId="87" applyFont="1" applyFill="1" applyBorder="1" applyAlignment="1">
      <alignment horizontal="center" wrapText="1"/>
      <protection/>
    </xf>
    <xf numFmtId="0" fontId="3" fillId="0" borderId="22" xfId="87" applyFont="1" applyFill="1" applyBorder="1" applyAlignment="1">
      <alignment horizontal="center" wrapText="1"/>
      <protection/>
    </xf>
    <xf numFmtId="0" fontId="3" fillId="0" borderId="23" xfId="87" applyFont="1" applyFill="1" applyBorder="1" applyAlignment="1">
      <alignment horizontal="center" wrapText="1"/>
      <protection/>
    </xf>
    <xf numFmtId="0" fontId="3" fillId="37" borderId="27" xfId="87" applyFont="1" applyFill="1" applyBorder="1" applyAlignment="1">
      <alignment horizontal="center"/>
      <protection/>
    </xf>
    <xf numFmtId="0" fontId="3" fillId="37" borderId="42" xfId="87" applyFont="1" applyFill="1" applyBorder="1" applyAlignment="1">
      <alignment horizontal="center"/>
      <protection/>
    </xf>
    <xf numFmtId="0" fontId="3" fillId="37" borderId="39" xfId="87" applyFont="1" applyFill="1" applyBorder="1" applyAlignment="1">
      <alignment horizontal="center"/>
      <protection/>
    </xf>
    <xf numFmtId="0" fontId="3" fillId="37" borderId="40" xfId="87" applyFont="1" applyFill="1" applyBorder="1" applyAlignment="1">
      <alignment horizontal="center"/>
      <protection/>
    </xf>
    <xf numFmtId="0" fontId="3" fillId="36" borderId="43" xfId="87" applyFont="1" applyFill="1" applyBorder="1" applyAlignment="1">
      <alignment horizontal="center" wrapText="1"/>
      <protection/>
    </xf>
    <xf numFmtId="0" fontId="3" fillId="36" borderId="11" xfId="87" applyFont="1" applyFill="1" applyBorder="1" applyAlignment="1">
      <alignment horizontal="center" wrapText="1"/>
      <protection/>
    </xf>
    <xf numFmtId="0" fontId="3" fillId="36" borderId="44" xfId="87" applyFont="1" applyFill="1" applyBorder="1" applyAlignment="1">
      <alignment horizontal="center" wrapText="1"/>
      <protection/>
    </xf>
    <xf numFmtId="0" fontId="3" fillId="0" borderId="14" xfId="87" applyFont="1" applyFill="1" applyBorder="1" applyAlignment="1">
      <alignment horizontal="center" wrapText="1"/>
      <protection/>
    </xf>
    <xf numFmtId="0" fontId="0" fillId="33" borderId="28" xfId="0" applyFill="1" applyBorder="1" applyAlignment="1">
      <alignment horizontal="center"/>
    </xf>
    <xf numFmtId="0" fontId="1" fillId="33" borderId="27" xfId="0" applyFont="1" applyFill="1" applyBorder="1" applyAlignment="1">
      <alignment horizontal="center"/>
    </xf>
    <xf numFmtId="0" fontId="1" fillId="33" borderId="37" xfId="0" applyFont="1" applyFill="1" applyBorder="1" applyAlignment="1">
      <alignment horizontal="center"/>
    </xf>
    <xf numFmtId="0" fontId="1" fillId="33" borderId="29" xfId="0" applyFont="1" applyFill="1" applyBorder="1" applyAlignment="1">
      <alignment horizontal="center"/>
    </xf>
    <xf numFmtId="0" fontId="1" fillId="33" borderId="30" xfId="0" applyFont="1" applyFill="1" applyBorder="1" applyAlignment="1">
      <alignment horizontal="center"/>
    </xf>
    <xf numFmtId="0" fontId="0" fillId="0" borderId="24"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21" fillId="37" borderId="28" xfId="87" applyFont="1" applyFill="1" applyBorder="1" applyAlignment="1">
      <alignment horizontal="center"/>
      <protection/>
    </xf>
    <xf numFmtId="0" fontId="21" fillId="37" borderId="29" xfId="87" applyFont="1" applyFill="1" applyBorder="1" applyAlignment="1">
      <alignment horizontal="center"/>
      <protection/>
    </xf>
    <xf numFmtId="0" fontId="1" fillId="37" borderId="30" xfId="0" applyFont="1" applyFill="1" applyBorder="1" applyAlignment="1">
      <alignment horizontal="center"/>
    </xf>
    <xf numFmtId="0" fontId="0" fillId="0" borderId="20" xfId="0" applyFill="1" applyBorder="1" applyAlignment="1">
      <alignment horizontal="center"/>
    </xf>
    <xf numFmtId="0" fontId="3" fillId="0" borderId="10" xfId="85" applyFont="1" applyFill="1" applyBorder="1" applyAlignment="1">
      <alignment horizontal="center"/>
      <protection/>
    </xf>
    <xf numFmtId="0" fontId="3" fillId="0" borderId="10" xfId="85" applyFont="1" applyFill="1" applyBorder="1" applyAlignment="1">
      <alignment horizontal="right" wrapText="1"/>
      <protection/>
    </xf>
    <xf numFmtId="3" fontId="6" fillId="0" borderId="41" xfId="77" applyNumberFormat="1" applyFont="1" applyFill="1" applyBorder="1" applyAlignment="1">
      <alignment horizontal="center" wrapText="1"/>
      <protection/>
    </xf>
    <xf numFmtId="3" fontId="6" fillId="0" borderId="22" xfId="42" applyNumberFormat="1" applyFont="1" applyFill="1" applyBorder="1" applyAlignment="1">
      <alignment horizontal="center" wrapText="1"/>
    </xf>
    <xf numFmtId="3" fontId="5" fillId="0" borderId="22" xfId="42" applyNumberFormat="1" applyFont="1" applyBorder="1" applyAlignment="1">
      <alignment horizontal="center"/>
    </xf>
    <xf numFmtId="3" fontId="6" fillId="0" borderId="10" xfId="42" applyNumberFormat="1" applyFont="1" applyFill="1" applyBorder="1" applyAlignment="1">
      <alignment horizontal="center" wrapText="1"/>
    </xf>
    <xf numFmtId="3" fontId="5" fillId="0" borderId="10" xfId="42" applyNumberFormat="1" applyFont="1" applyBorder="1" applyAlignment="1">
      <alignment horizontal="center"/>
    </xf>
    <xf numFmtId="3" fontId="6" fillId="0" borderId="25" xfId="42" applyNumberFormat="1" applyFont="1" applyFill="1" applyBorder="1" applyAlignment="1">
      <alignment horizontal="center" wrapText="1"/>
    </xf>
    <xf numFmtId="3" fontId="5" fillId="0" borderId="25" xfId="42" applyNumberFormat="1" applyFont="1" applyBorder="1" applyAlignment="1">
      <alignment horizontal="center"/>
    </xf>
    <xf numFmtId="0" fontId="7" fillId="0" borderId="0" xfId="0" applyFont="1" applyFill="1" applyAlignment="1">
      <alignment wrapText="1"/>
    </xf>
    <xf numFmtId="0" fontId="5" fillId="0" borderId="0" xfId="0" applyFont="1" applyFill="1" applyAlignment="1">
      <alignment horizontal="left"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4" xfId="0" applyFont="1" applyFill="1" applyBorder="1" applyAlignment="1">
      <alignment horizontal="center" wrapText="1"/>
    </xf>
    <xf numFmtId="0" fontId="4" fillId="0" borderId="0" xfId="0" applyFont="1" applyFill="1" applyBorder="1" applyAlignment="1">
      <alignment horizontal="center"/>
    </xf>
    <xf numFmtId="0" fontId="4" fillId="0" borderId="10" xfId="0" applyFont="1" applyFill="1" applyBorder="1" applyAlignment="1">
      <alignment horizontal="center" wrapText="1"/>
    </xf>
    <xf numFmtId="3" fontId="6" fillId="0" borderId="10" xfId="75" applyNumberFormat="1" applyFont="1" applyFill="1" applyBorder="1" applyAlignment="1">
      <alignment horizontal="right" wrapText="1"/>
      <protection/>
    </xf>
    <xf numFmtId="3" fontId="6" fillId="0" borderId="10" xfId="70" applyNumberFormat="1" applyFont="1" applyFill="1" applyBorder="1" applyAlignment="1">
      <alignment horizontal="right" wrapText="1"/>
      <protection/>
    </xf>
    <xf numFmtId="166" fontId="5" fillId="0" borderId="10" xfId="91" applyNumberFormat="1" applyFont="1" applyFill="1" applyBorder="1" applyAlignment="1">
      <alignment horizontal="right"/>
    </xf>
    <xf numFmtId="165" fontId="5" fillId="0" borderId="10" xfId="42" applyNumberFormat="1" applyFont="1" applyFill="1" applyBorder="1" applyAlignment="1">
      <alignment horizontal="right"/>
    </xf>
    <xf numFmtId="0" fontId="4" fillId="0" borderId="10" xfId="0" applyFont="1" applyFill="1" applyBorder="1" applyAlignment="1">
      <alignment horizontal="center"/>
    </xf>
    <xf numFmtId="3" fontId="4" fillId="0" borderId="10" xfId="42" applyNumberFormat="1" applyFont="1" applyFill="1" applyBorder="1" applyAlignment="1">
      <alignment wrapText="1"/>
    </xf>
    <xf numFmtId="165" fontId="4" fillId="0" borderId="10" xfId="42" applyNumberFormat="1" applyFont="1" applyFill="1" applyBorder="1" applyAlignment="1">
      <alignment wrapText="1"/>
    </xf>
    <xf numFmtId="166" fontId="4" fillId="0" borderId="10" xfId="91" applyNumberFormat="1" applyFont="1" applyFill="1" applyBorder="1" applyAlignment="1">
      <alignment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6" fillId="0" borderId="21" xfId="75" applyFont="1" applyFill="1" applyBorder="1" applyAlignment="1">
      <alignment horizontal="center" wrapText="1"/>
      <protection/>
    </xf>
    <xf numFmtId="0" fontId="6" fillId="0" borderId="22" xfId="70" applyFont="1" applyFill="1" applyBorder="1" applyAlignment="1">
      <alignment horizontal="center" wrapText="1"/>
      <protection/>
    </xf>
    <xf numFmtId="166" fontId="5" fillId="0" borderId="22" xfId="91" applyNumberFormat="1" applyFont="1" applyFill="1" applyBorder="1" applyAlignment="1">
      <alignment horizontal="center"/>
    </xf>
    <xf numFmtId="0" fontId="6" fillId="0" borderId="22" xfId="75" applyFont="1" applyFill="1" applyBorder="1" applyAlignment="1">
      <alignment horizontal="center" wrapText="1"/>
      <protection/>
    </xf>
    <xf numFmtId="3" fontId="6" fillId="0" borderId="22" xfId="75" applyNumberFormat="1" applyFont="1" applyFill="1" applyBorder="1" applyAlignment="1">
      <alignment horizontal="center" wrapText="1"/>
      <protection/>
    </xf>
    <xf numFmtId="165" fontId="6" fillId="0" borderId="22" xfId="42" applyNumberFormat="1" applyFont="1" applyFill="1" applyBorder="1" applyAlignment="1">
      <alignment horizontal="center" wrapText="1"/>
    </xf>
    <xf numFmtId="165" fontId="5" fillId="0" borderId="22" xfId="42" applyNumberFormat="1" applyFont="1" applyFill="1" applyBorder="1" applyAlignment="1">
      <alignment horizontal="center"/>
    </xf>
    <xf numFmtId="166" fontId="5" fillId="0" borderId="23" xfId="91" applyNumberFormat="1" applyFont="1" applyFill="1" applyBorder="1" applyAlignment="1">
      <alignment horizontal="center"/>
    </xf>
    <xf numFmtId="0" fontId="6" fillId="0" borderId="24" xfId="75" applyFont="1" applyFill="1" applyBorder="1" applyAlignment="1">
      <alignment horizontal="center" wrapText="1"/>
      <protection/>
    </xf>
    <xf numFmtId="0" fontId="6" fillId="0" borderId="10" xfId="70" applyFont="1" applyFill="1" applyBorder="1" applyAlignment="1">
      <alignment horizontal="center" wrapText="1"/>
      <protection/>
    </xf>
    <xf numFmtId="166" fontId="5" fillId="0" borderId="10" xfId="91" applyNumberFormat="1" applyFont="1" applyFill="1" applyBorder="1" applyAlignment="1">
      <alignment horizontal="center"/>
    </xf>
    <xf numFmtId="0" fontId="6" fillId="0" borderId="10" xfId="75" applyFont="1" applyFill="1" applyBorder="1" applyAlignment="1">
      <alignment horizontal="center" wrapText="1"/>
      <protection/>
    </xf>
    <xf numFmtId="3" fontId="6" fillId="0" borderId="10" xfId="75" applyNumberFormat="1" applyFont="1" applyFill="1" applyBorder="1" applyAlignment="1">
      <alignment horizontal="center" wrapText="1"/>
      <protection/>
    </xf>
    <xf numFmtId="165" fontId="5" fillId="0" borderId="10" xfId="42" applyNumberFormat="1" applyFont="1" applyFill="1" applyBorder="1" applyAlignment="1">
      <alignment horizontal="center"/>
    </xf>
    <xf numFmtId="166" fontId="5" fillId="0" borderId="17" xfId="91" applyNumberFormat="1" applyFont="1" applyFill="1" applyBorder="1" applyAlignment="1">
      <alignment horizontal="center"/>
    </xf>
    <xf numFmtId="165" fontId="6" fillId="0" borderId="10" xfId="42" applyNumberFormat="1" applyFont="1" applyFill="1" applyBorder="1" applyAlignment="1">
      <alignment horizontal="left" wrapText="1"/>
    </xf>
    <xf numFmtId="0" fontId="6" fillId="0" borderId="41" xfId="75" applyFont="1" applyFill="1" applyBorder="1" applyAlignment="1">
      <alignment horizontal="center" wrapText="1"/>
      <protection/>
    </xf>
    <xf numFmtId="0" fontId="6" fillId="0" borderId="25" xfId="70" applyFont="1" applyFill="1" applyBorder="1" applyAlignment="1">
      <alignment horizontal="center" wrapText="1"/>
      <protection/>
    </xf>
    <xf numFmtId="166" fontId="5" fillId="0" borderId="25" xfId="91" applyNumberFormat="1" applyFont="1" applyFill="1" applyBorder="1" applyAlignment="1">
      <alignment horizontal="center"/>
    </xf>
    <xf numFmtId="0" fontId="6" fillId="0" borderId="25" xfId="75" applyFont="1" applyFill="1" applyBorder="1" applyAlignment="1">
      <alignment horizontal="center" wrapText="1"/>
      <protection/>
    </xf>
    <xf numFmtId="3" fontId="6" fillId="0" borderId="25" xfId="75" applyNumberFormat="1" applyFont="1" applyFill="1" applyBorder="1" applyAlignment="1">
      <alignment horizontal="center" wrapText="1"/>
      <protection/>
    </xf>
    <xf numFmtId="165" fontId="6" fillId="0" borderId="25" xfId="42" applyNumberFormat="1" applyFont="1" applyFill="1" applyBorder="1" applyAlignment="1">
      <alignment horizontal="center" wrapText="1"/>
    </xf>
    <xf numFmtId="165" fontId="5" fillId="0" borderId="25" xfId="42" applyNumberFormat="1" applyFont="1" applyFill="1" applyBorder="1" applyAlignment="1">
      <alignment horizontal="center"/>
    </xf>
    <xf numFmtId="166" fontId="5" fillId="0" borderId="26" xfId="91" applyNumberFormat="1" applyFont="1" applyFill="1" applyBorder="1" applyAlignment="1">
      <alignment horizontal="center"/>
    </xf>
    <xf numFmtId="0" fontId="6" fillId="0" borderId="18" xfId="61" applyFont="1" applyFill="1" applyBorder="1" applyAlignment="1">
      <alignment horizontal="center" wrapText="1"/>
      <protection/>
    </xf>
    <xf numFmtId="3" fontId="6" fillId="0" borderId="18" xfId="75" applyNumberFormat="1" applyFont="1" applyFill="1" applyBorder="1" applyAlignment="1">
      <alignment horizontal="center" wrapText="1"/>
      <protection/>
    </xf>
    <xf numFmtId="166" fontId="5" fillId="0" borderId="18" xfId="91" applyNumberFormat="1" applyFont="1" applyFill="1" applyBorder="1" applyAlignment="1">
      <alignment horizontal="center"/>
    </xf>
    <xf numFmtId="165" fontId="5" fillId="0" borderId="18" xfId="42" applyNumberFormat="1" applyFont="1" applyFill="1" applyBorder="1" applyAlignment="1">
      <alignment horizontal="center"/>
    </xf>
    <xf numFmtId="0" fontId="4" fillId="0" borderId="27" xfId="0" applyFont="1" applyFill="1" applyBorder="1" applyAlignment="1">
      <alignment horizontal="center"/>
    </xf>
    <xf numFmtId="3" fontId="4" fillId="0" borderId="28" xfId="42" applyNumberFormat="1" applyFont="1" applyFill="1" applyBorder="1" applyAlignment="1">
      <alignment horizontal="center" wrapText="1"/>
    </xf>
    <xf numFmtId="165" fontId="4" fillId="0" borderId="29" xfId="42" applyNumberFormat="1" applyFont="1" applyFill="1" applyBorder="1" applyAlignment="1">
      <alignment horizontal="center" wrapText="1"/>
    </xf>
    <xf numFmtId="166" fontId="4" fillId="0" borderId="29" xfId="91" applyNumberFormat="1" applyFont="1" applyFill="1" applyBorder="1" applyAlignment="1">
      <alignment horizontal="center" wrapText="1"/>
    </xf>
    <xf numFmtId="3" fontId="4" fillId="0" borderId="29" xfId="42" applyNumberFormat="1" applyFont="1" applyFill="1" applyBorder="1" applyAlignment="1">
      <alignment horizontal="center" wrapText="1"/>
    </xf>
    <xf numFmtId="0" fontId="5" fillId="0" borderId="0" xfId="0" applyFont="1" applyFill="1" applyAlignment="1">
      <alignment/>
    </xf>
    <xf numFmtId="0" fontId="7" fillId="0" borderId="0" xfId="0" applyFont="1" applyFill="1" applyAlignment="1">
      <alignment horizontal="left" wrapText="1"/>
    </xf>
    <xf numFmtId="0" fontId="4" fillId="0" borderId="33" xfId="0" applyFont="1" applyFill="1" applyBorder="1" applyAlignment="1">
      <alignment horizontal="center"/>
    </xf>
    <xf numFmtId="3" fontId="4" fillId="0" borderId="28" xfId="42" applyNumberFormat="1" applyFont="1" applyFill="1" applyBorder="1" applyAlignment="1">
      <alignment horizontal="center"/>
    </xf>
    <xf numFmtId="166" fontId="4" fillId="0" borderId="29" xfId="91" applyNumberFormat="1" applyFont="1" applyFill="1" applyBorder="1" applyAlignment="1">
      <alignment horizontal="center"/>
    </xf>
    <xf numFmtId="0" fontId="6" fillId="0" borderId="34" xfId="61" applyFont="1" applyFill="1" applyBorder="1" applyAlignment="1">
      <alignment horizontal="center" wrapText="1"/>
      <protection/>
    </xf>
    <xf numFmtId="166" fontId="5" fillId="0" borderId="46" xfId="91" applyNumberFormat="1" applyFont="1" applyFill="1" applyBorder="1" applyAlignment="1">
      <alignment horizontal="center"/>
    </xf>
    <xf numFmtId="3" fontId="4" fillId="0" borderId="0" xfId="42" applyNumberFormat="1" applyFont="1" applyFill="1" applyBorder="1" applyAlignment="1">
      <alignment horizontal="center"/>
    </xf>
    <xf numFmtId="166" fontId="4" fillId="0" borderId="0" xfId="91" applyNumberFormat="1" applyFont="1" applyFill="1" applyBorder="1" applyAlignment="1">
      <alignment horizontal="center"/>
    </xf>
    <xf numFmtId="0" fontId="5" fillId="0" borderId="10" xfId="0" applyFont="1" applyFill="1" applyBorder="1" applyAlignment="1">
      <alignment horizontal="center"/>
    </xf>
    <xf numFmtId="0" fontId="5" fillId="0" borderId="48" xfId="0" applyFont="1" applyFill="1" applyBorder="1" applyAlignment="1">
      <alignment horizontal="center"/>
    </xf>
    <xf numFmtId="3" fontId="0" fillId="0" borderId="13" xfId="42" applyNumberFormat="1" applyFont="1" applyFill="1" applyBorder="1" applyAlignment="1">
      <alignment horizontal="center"/>
    </xf>
    <xf numFmtId="3" fontId="1" fillId="0" borderId="28" xfId="42" applyNumberFormat="1" applyFont="1" applyFill="1" applyBorder="1" applyAlignment="1">
      <alignment horizontal="center"/>
    </xf>
    <xf numFmtId="0" fontId="11" fillId="0" borderId="0" xfId="0" applyFont="1" applyFill="1" applyAlignment="1">
      <alignment/>
    </xf>
    <xf numFmtId="0" fontId="6" fillId="0" borderId="49" xfId="61" applyFont="1" applyFill="1" applyBorder="1" applyAlignment="1">
      <alignment horizontal="center" wrapText="1"/>
      <protection/>
    </xf>
    <xf numFmtId="0" fontId="6" fillId="0" borderId="50" xfId="69" applyFont="1" applyFill="1" applyBorder="1" applyAlignment="1">
      <alignment horizontal="center" wrapText="1"/>
      <protection/>
    </xf>
    <xf numFmtId="0" fontId="6" fillId="0" borderId="46" xfId="69" applyFont="1" applyFill="1" applyBorder="1" applyAlignment="1">
      <alignment horizontal="center" wrapText="1"/>
      <protection/>
    </xf>
    <xf numFmtId="0" fontId="5" fillId="0" borderId="46" xfId="0" applyFont="1" applyFill="1" applyBorder="1" applyAlignment="1">
      <alignment horizontal="center"/>
    </xf>
    <xf numFmtId="0" fontId="6" fillId="0" borderId="48" xfId="69" applyFont="1" applyFill="1" applyBorder="1" applyAlignment="1">
      <alignment horizontal="center" wrapText="1"/>
      <protection/>
    </xf>
    <xf numFmtId="0" fontId="6" fillId="0" borderId="10" xfId="69" applyFont="1" applyFill="1" applyBorder="1" applyAlignment="1">
      <alignment horizontal="center" wrapText="1"/>
      <protection/>
    </xf>
    <xf numFmtId="0" fontId="6" fillId="0" borderId="36" xfId="61" applyFont="1" applyFill="1" applyBorder="1" applyAlignment="1">
      <alignment horizontal="center" wrapText="1"/>
      <protection/>
    </xf>
    <xf numFmtId="3" fontId="0" fillId="0" borderId="0" xfId="0" applyNumberFormat="1" applyAlignment="1">
      <alignment/>
    </xf>
    <xf numFmtId="3" fontId="0" fillId="0" borderId="0" xfId="0" applyNumberFormat="1" applyAlignment="1">
      <alignment horizontal="right"/>
    </xf>
    <xf numFmtId="3" fontId="20" fillId="0" borderId="0" xfId="0" applyNumberFormat="1" applyFont="1" applyAlignment="1">
      <alignment/>
    </xf>
    <xf numFmtId="3" fontId="0" fillId="34" borderId="0" xfId="0" applyNumberFormat="1" applyFill="1" applyAlignment="1">
      <alignment/>
    </xf>
    <xf numFmtId="3" fontId="0" fillId="35" borderId="0" xfId="0" applyNumberFormat="1" applyFill="1" applyAlignment="1">
      <alignment/>
    </xf>
    <xf numFmtId="166" fontId="0" fillId="0" borderId="0" xfId="91" applyNumberFormat="1" applyFont="1" applyAlignment="1">
      <alignment/>
    </xf>
    <xf numFmtId="3" fontId="0" fillId="0" borderId="0" xfId="0" applyNumberFormat="1" applyBorder="1" applyAlignment="1">
      <alignment/>
    </xf>
    <xf numFmtId="165" fontId="0" fillId="0" borderId="0" xfId="42" applyNumberFormat="1" applyFont="1" applyFill="1" applyBorder="1" applyAlignment="1">
      <alignment horizontal="right" wrapText="1"/>
    </xf>
    <xf numFmtId="0" fontId="3" fillId="33" borderId="15" xfId="84" applyFont="1" applyFill="1" applyBorder="1" applyAlignment="1">
      <alignment horizontal="center"/>
      <protection/>
    </xf>
    <xf numFmtId="0" fontId="3" fillId="0" borderId="16" xfId="84" applyFont="1" applyFill="1" applyBorder="1" applyAlignment="1">
      <alignment horizontal="right" wrapText="1"/>
      <protection/>
    </xf>
    <xf numFmtId="0" fontId="3" fillId="0" borderId="0" xfId="84" applyFont="1" applyFill="1" applyBorder="1" applyAlignment="1">
      <alignment horizontal="right" wrapText="1"/>
      <protection/>
    </xf>
    <xf numFmtId="0" fontId="21" fillId="0" borderId="0" xfId="84" applyFont="1" applyFill="1" applyBorder="1" applyAlignment="1">
      <alignment horizontal="right" wrapText="1"/>
      <protection/>
    </xf>
    <xf numFmtId="0" fontId="1" fillId="0" borderId="0" xfId="0" applyFont="1" applyAlignment="1">
      <alignment/>
    </xf>
    <xf numFmtId="0" fontId="20" fillId="0" borderId="0" xfId="84" applyFont="1" applyFill="1" applyBorder="1" applyAlignment="1">
      <alignment horizontal="right" wrapText="1"/>
      <protection/>
    </xf>
    <xf numFmtId="0" fontId="20" fillId="0" borderId="0" xfId="0" applyFont="1" applyAlignment="1">
      <alignment/>
    </xf>
    <xf numFmtId="3" fontId="1" fillId="0" borderId="0" xfId="0" applyNumberFormat="1" applyFont="1" applyAlignment="1">
      <alignment/>
    </xf>
    <xf numFmtId="0" fontId="5" fillId="0" borderId="51" xfId="0" applyFont="1" applyFill="1" applyBorder="1" applyAlignment="1">
      <alignment horizontal="center"/>
    </xf>
    <xf numFmtId="166" fontId="5" fillId="0" borderId="13" xfId="91" applyNumberFormat="1" applyFont="1" applyFill="1" applyBorder="1" applyAlignment="1">
      <alignment horizontal="center"/>
    </xf>
    <xf numFmtId="0" fontId="5" fillId="0" borderId="13" xfId="0" applyFont="1" applyFill="1" applyBorder="1" applyAlignment="1">
      <alignment horizontal="center"/>
    </xf>
    <xf numFmtId="3" fontId="22" fillId="0" borderId="0" xfId="0" applyNumberFormat="1" applyFont="1" applyAlignment="1">
      <alignment horizontal="left"/>
    </xf>
    <xf numFmtId="0" fontId="3" fillId="33" borderId="10" xfId="88" applyFont="1" applyFill="1" applyBorder="1" applyAlignment="1">
      <alignment horizontal="center"/>
      <protection/>
    </xf>
    <xf numFmtId="0" fontId="3" fillId="0" borderId="10" xfId="88" applyFont="1" applyFill="1" applyBorder="1" applyAlignment="1">
      <alignment horizontal="right" wrapText="1"/>
      <protection/>
    </xf>
    <xf numFmtId="0" fontId="3" fillId="38" borderId="10" xfId="88" applyFont="1" applyFill="1" applyBorder="1" applyAlignment="1">
      <alignment horizontal="right" wrapText="1"/>
      <protection/>
    </xf>
    <xf numFmtId="166" fontId="0" fillId="35" borderId="10" xfId="91" applyNumberFormat="1" applyFont="1" applyFill="1" applyBorder="1" applyAlignment="1">
      <alignment/>
    </xf>
    <xf numFmtId="0" fontId="0" fillId="35" borderId="10" xfId="0" applyFill="1" applyBorder="1" applyAlignment="1">
      <alignment/>
    </xf>
    <xf numFmtId="0" fontId="0" fillId="39" borderId="10" xfId="0" applyFill="1" applyBorder="1" applyAlignment="1">
      <alignment/>
    </xf>
    <xf numFmtId="166" fontId="0" fillId="39" borderId="10" xfId="91" applyNumberFormat="1" applyFont="1" applyFill="1" applyBorder="1" applyAlignment="1">
      <alignment/>
    </xf>
    <xf numFmtId="0" fontId="3" fillId="33" borderId="0" xfId="84" applyFont="1" applyFill="1" applyBorder="1" applyAlignment="1">
      <alignment horizontal="center"/>
      <protection/>
    </xf>
    <xf numFmtId="3" fontId="6" fillId="0" borderId="46" xfId="85" applyNumberFormat="1" applyFont="1" applyFill="1" applyBorder="1" applyAlignment="1">
      <alignment horizontal="center" wrapText="1"/>
      <protection/>
    </xf>
    <xf numFmtId="3" fontId="6" fillId="0" borderId="46" xfId="64" applyNumberFormat="1" applyFont="1" applyFill="1" applyBorder="1" applyAlignment="1">
      <alignment horizontal="center"/>
      <protection/>
    </xf>
    <xf numFmtId="3" fontId="6" fillId="0" borderId="10" xfId="85" applyNumberFormat="1" applyFont="1" applyFill="1" applyBorder="1" applyAlignment="1">
      <alignment horizontal="center" wrapText="1"/>
      <protection/>
    </xf>
    <xf numFmtId="3" fontId="6" fillId="0" borderId="10" xfId="64" applyNumberFormat="1" applyFont="1" applyFill="1" applyBorder="1" applyAlignment="1">
      <alignment horizontal="center"/>
      <protection/>
    </xf>
    <xf numFmtId="3" fontId="6" fillId="0" borderId="13" xfId="85" applyNumberFormat="1" applyFont="1" applyFill="1" applyBorder="1" applyAlignment="1">
      <alignment horizontal="center" wrapText="1"/>
      <protection/>
    </xf>
    <xf numFmtId="3" fontId="6" fillId="0" borderId="13" xfId="64" applyNumberFormat="1" applyFont="1" applyFill="1" applyBorder="1" applyAlignment="1">
      <alignment horizontal="center"/>
      <protection/>
    </xf>
    <xf numFmtId="3" fontId="5" fillId="33" borderId="46" xfId="42" applyNumberFormat="1" applyFont="1" applyFill="1" applyBorder="1" applyAlignment="1">
      <alignment horizontal="center"/>
    </xf>
    <xf numFmtId="166" fontId="5" fillId="33" borderId="47" xfId="91" applyNumberFormat="1" applyFont="1" applyFill="1" applyBorder="1" applyAlignment="1">
      <alignment horizontal="center"/>
    </xf>
    <xf numFmtId="3" fontId="5" fillId="33" borderId="10" xfId="42" applyNumberFormat="1" applyFont="1" applyFill="1" applyBorder="1" applyAlignment="1">
      <alignment horizontal="center"/>
    </xf>
    <xf numFmtId="166" fontId="5" fillId="33" borderId="17" xfId="91" applyNumberFormat="1" applyFont="1" applyFill="1" applyBorder="1" applyAlignment="1">
      <alignment horizontal="center"/>
    </xf>
    <xf numFmtId="3" fontId="5" fillId="33" borderId="13" xfId="42" applyNumberFormat="1" applyFont="1" applyFill="1" applyBorder="1" applyAlignment="1">
      <alignment horizontal="center"/>
    </xf>
    <xf numFmtId="166" fontId="5" fillId="33" borderId="14" xfId="91" applyNumberFormat="1" applyFont="1" applyFill="1" applyBorder="1" applyAlignment="1">
      <alignment horizontal="center"/>
    </xf>
    <xf numFmtId="0" fontId="4" fillId="40" borderId="52" xfId="0" applyFont="1" applyFill="1" applyBorder="1" applyAlignment="1">
      <alignment horizontal="center" wrapText="1"/>
    </xf>
    <xf numFmtId="0" fontId="4" fillId="40" borderId="25" xfId="0" applyFont="1" applyFill="1" applyBorder="1" applyAlignment="1">
      <alignment horizontal="center" wrapText="1"/>
    </xf>
    <xf numFmtId="0" fontId="4" fillId="40" borderId="26" xfId="0" applyFont="1" applyFill="1" applyBorder="1" applyAlignment="1">
      <alignment horizontal="center" wrapText="1"/>
    </xf>
    <xf numFmtId="3" fontId="23" fillId="33" borderId="28" xfId="42" applyNumberFormat="1" applyFont="1" applyFill="1" applyBorder="1" applyAlignment="1">
      <alignment horizontal="center"/>
    </xf>
    <xf numFmtId="166" fontId="23" fillId="33" borderId="30" xfId="91" applyNumberFormat="1" applyFont="1" applyFill="1" applyBorder="1" applyAlignment="1">
      <alignment horizontal="center"/>
    </xf>
    <xf numFmtId="3" fontId="1" fillId="0" borderId="29" xfId="42" applyNumberFormat="1" applyFont="1" applyFill="1" applyBorder="1" applyAlignment="1">
      <alignment horizontal="center"/>
    </xf>
    <xf numFmtId="3" fontId="0" fillId="0" borderId="22" xfId="42" applyNumberFormat="1" applyFont="1" applyFill="1" applyBorder="1" applyAlignment="1">
      <alignment horizontal="center"/>
    </xf>
    <xf numFmtId="3" fontId="0" fillId="0" borderId="25" xfId="42" applyNumberFormat="1" applyFont="1" applyFill="1" applyBorder="1" applyAlignment="1">
      <alignment horizontal="center"/>
    </xf>
    <xf numFmtId="166" fontId="0" fillId="0" borderId="14" xfId="91" applyNumberFormat="1" applyFont="1" applyFill="1" applyBorder="1" applyAlignment="1">
      <alignment horizontal="center"/>
    </xf>
    <xf numFmtId="166" fontId="5" fillId="0" borderId="53" xfId="91" applyNumberFormat="1" applyFont="1" applyFill="1" applyBorder="1" applyAlignment="1">
      <alignment horizontal="center"/>
    </xf>
    <xf numFmtId="166" fontId="5" fillId="0" borderId="54" xfId="91" applyNumberFormat="1" applyFont="1" applyFill="1" applyBorder="1" applyAlignment="1">
      <alignment horizontal="center"/>
    </xf>
    <xf numFmtId="166" fontId="5" fillId="0" borderId="55" xfId="91" applyNumberFormat="1" applyFont="1" applyFill="1" applyBorder="1" applyAlignment="1">
      <alignment horizontal="center"/>
    </xf>
    <xf numFmtId="3" fontId="4" fillId="0" borderId="56" xfId="42" applyNumberFormat="1" applyFont="1" applyFill="1" applyBorder="1" applyAlignment="1">
      <alignment horizontal="center"/>
    </xf>
    <xf numFmtId="166" fontId="4" fillId="0" borderId="57" xfId="91" applyNumberFormat="1" applyFont="1" applyFill="1" applyBorder="1" applyAlignment="1">
      <alignment horizontal="center"/>
    </xf>
    <xf numFmtId="166" fontId="4" fillId="0" borderId="58" xfId="91" applyNumberFormat="1" applyFont="1" applyFill="1" applyBorder="1" applyAlignment="1">
      <alignment horizontal="center"/>
    </xf>
    <xf numFmtId="3" fontId="4" fillId="0" borderId="59" xfId="42" applyNumberFormat="1" applyFont="1" applyFill="1" applyBorder="1" applyAlignment="1">
      <alignment horizontal="center"/>
    </xf>
    <xf numFmtId="0" fontId="1" fillId="0" borderId="51" xfId="0" applyFont="1" applyFill="1" applyBorder="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right"/>
    </xf>
    <xf numFmtId="0" fontId="3" fillId="0" borderId="0" xfId="61" applyFont="1" applyFill="1" applyBorder="1" applyAlignment="1">
      <alignment horizontal="right" wrapText="1"/>
      <protection/>
    </xf>
    <xf numFmtId="0" fontId="0" fillId="0" borderId="0" xfId="0" applyFont="1" applyFill="1" applyAlignment="1">
      <alignment wrapText="1"/>
    </xf>
    <xf numFmtId="3" fontId="0" fillId="0" borderId="0" xfId="0" applyNumberFormat="1" applyFont="1" applyFill="1" applyAlignment="1">
      <alignment wrapText="1"/>
    </xf>
    <xf numFmtId="0" fontId="0" fillId="0" borderId="0" xfId="81" applyFont="1" applyFill="1" applyBorder="1">
      <alignment/>
      <protection/>
    </xf>
    <xf numFmtId="0" fontId="6" fillId="0" borderId="43" xfId="61" applyFont="1" applyFill="1" applyBorder="1" applyAlignment="1">
      <alignment horizontal="center" wrapText="1"/>
      <protection/>
    </xf>
    <xf numFmtId="0" fontId="6" fillId="0" borderId="44" xfId="61" applyFont="1" applyFill="1" applyBorder="1" applyAlignment="1">
      <alignment horizontal="center" wrapText="1"/>
      <protection/>
    </xf>
    <xf numFmtId="3" fontId="5" fillId="0" borderId="60" xfId="0" applyNumberFormat="1" applyFont="1" applyFill="1" applyBorder="1" applyAlignment="1">
      <alignment horizontal="center"/>
    </xf>
    <xf numFmtId="3" fontId="5" fillId="0" borderId="48" xfId="0" applyNumberFormat="1" applyFont="1" applyFill="1" applyBorder="1" applyAlignment="1">
      <alignment horizontal="center"/>
    </xf>
    <xf numFmtId="3" fontId="5" fillId="33" borderId="22" xfId="42" applyNumberFormat="1" applyFont="1" applyFill="1" applyBorder="1" applyAlignment="1">
      <alignment horizontal="center"/>
    </xf>
    <xf numFmtId="166" fontId="5" fillId="33" borderId="23" xfId="91" applyNumberFormat="1" applyFont="1" applyFill="1" applyBorder="1" applyAlignment="1">
      <alignment horizontal="center"/>
    </xf>
    <xf numFmtId="0" fontId="6" fillId="0" borderId="21" xfId="69" applyFont="1" applyFill="1" applyBorder="1" applyAlignment="1">
      <alignment horizontal="center" wrapText="1"/>
      <protection/>
    </xf>
    <xf numFmtId="0" fontId="6" fillId="0" borderId="24" xfId="69" applyFont="1" applyFill="1" applyBorder="1" applyAlignment="1">
      <alignment horizontal="center" wrapText="1"/>
      <protection/>
    </xf>
    <xf numFmtId="3" fontId="5" fillId="33" borderId="60" xfId="42" applyNumberFormat="1" applyFont="1" applyFill="1" applyBorder="1" applyAlignment="1">
      <alignment horizontal="center"/>
    </xf>
    <xf numFmtId="3" fontId="5" fillId="33" borderId="48" xfId="42" applyNumberFormat="1" applyFont="1" applyFill="1" applyBorder="1" applyAlignment="1">
      <alignment horizontal="center"/>
    </xf>
    <xf numFmtId="3" fontId="5" fillId="33" borderId="51" xfId="42" applyNumberFormat="1" applyFont="1" applyFill="1" applyBorder="1" applyAlignment="1">
      <alignment horizontal="center"/>
    </xf>
    <xf numFmtId="0" fontId="6" fillId="0" borderId="60" xfId="69" applyFont="1" applyFill="1" applyBorder="1" applyAlignment="1">
      <alignment horizontal="center" wrapText="1"/>
      <protection/>
    </xf>
    <xf numFmtId="3" fontId="4" fillId="33" borderId="28" xfId="42" applyNumberFormat="1" applyFont="1" applyFill="1" applyBorder="1" applyAlignment="1">
      <alignment horizontal="center"/>
    </xf>
    <xf numFmtId="3" fontId="4" fillId="33" borderId="29" xfId="42" applyNumberFormat="1" applyFont="1" applyFill="1" applyBorder="1" applyAlignment="1">
      <alignment horizontal="center"/>
    </xf>
    <xf numFmtId="0" fontId="24" fillId="33" borderId="15" xfId="83" applyFont="1" applyFill="1" applyBorder="1" applyAlignment="1">
      <alignment horizontal="center"/>
      <protection/>
    </xf>
    <xf numFmtId="0" fontId="24" fillId="0" borderId="16" xfId="83" applyFont="1" applyFill="1" applyBorder="1" applyAlignment="1">
      <alignment horizontal="right" wrapText="1"/>
      <protection/>
    </xf>
    <xf numFmtId="0" fontId="24" fillId="33" borderId="15" xfId="86" applyFont="1" applyFill="1" applyBorder="1" applyAlignment="1">
      <alignment horizontal="center"/>
      <protection/>
    </xf>
    <xf numFmtId="0" fontId="24" fillId="0" borderId="16" xfId="86" applyFont="1" applyFill="1" applyBorder="1" applyAlignment="1">
      <alignment horizontal="right" wrapText="1"/>
      <protection/>
    </xf>
    <xf numFmtId="0" fontId="4" fillId="40" borderId="12" xfId="0" applyFont="1" applyFill="1" applyBorder="1" applyAlignment="1">
      <alignment horizontal="center" wrapText="1"/>
    </xf>
    <xf numFmtId="0" fontId="4" fillId="40" borderId="13" xfId="0" applyFont="1" applyFill="1" applyBorder="1" applyAlignment="1">
      <alignment horizontal="center" wrapText="1"/>
    </xf>
    <xf numFmtId="0" fontId="4" fillId="40" borderId="14" xfId="0" applyFont="1" applyFill="1" applyBorder="1" applyAlignment="1">
      <alignment horizontal="center" wrapText="1"/>
    </xf>
    <xf numFmtId="3" fontId="0" fillId="0" borderId="10" xfId="0" applyNumberFormat="1" applyBorder="1" applyAlignment="1">
      <alignment horizontal="center"/>
    </xf>
    <xf numFmtId="3" fontId="24" fillId="0" borderId="10" xfId="86" applyNumberFormat="1" applyFont="1" applyFill="1" applyBorder="1" applyAlignment="1">
      <alignment horizontal="center" wrapText="1"/>
      <protection/>
    </xf>
    <xf numFmtId="3" fontId="0" fillId="0" borderId="22" xfId="0" applyNumberFormat="1" applyBorder="1" applyAlignment="1">
      <alignment horizontal="center"/>
    </xf>
    <xf numFmtId="3" fontId="0" fillId="0" borderId="25" xfId="0" applyNumberFormat="1" applyBorder="1" applyAlignment="1">
      <alignment horizontal="center"/>
    </xf>
    <xf numFmtId="3" fontId="24" fillId="0" borderId="22" xfId="86" applyNumberFormat="1" applyFont="1" applyFill="1" applyBorder="1" applyAlignment="1">
      <alignment horizontal="center" wrapText="1"/>
      <protection/>
    </xf>
    <xf numFmtId="0" fontId="6" fillId="0" borderId="41" xfId="69" applyFont="1" applyFill="1" applyBorder="1" applyAlignment="1">
      <alignment horizontal="center" wrapText="1"/>
      <protection/>
    </xf>
    <xf numFmtId="3" fontId="24" fillId="0" borderId="25" xfId="86" applyNumberFormat="1" applyFont="1" applyFill="1" applyBorder="1" applyAlignment="1">
      <alignment horizontal="center" wrapText="1"/>
      <protection/>
    </xf>
    <xf numFmtId="3" fontId="5" fillId="0" borderId="52" xfId="0" applyNumberFormat="1" applyFont="1" applyFill="1" applyBorder="1" applyAlignment="1">
      <alignment horizontal="center"/>
    </xf>
    <xf numFmtId="0" fontId="6" fillId="0" borderId="52" xfId="69" applyFont="1" applyFill="1" applyBorder="1" applyAlignment="1">
      <alignment horizontal="center" wrapText="1"/>
      <protection/>
    </xf>
    <xf numFmtId="0" fontId="4" fillId="40" borderId="51" xfId="0" applyFont="1" applyFill="1" applyBorder="1" applyAlignment="1">
      <alignment horizontal="center" wrapText="1"/>
    </xf>
    <xf numFmtId="0" fontId="4" fillId="40" borderId="61" xfId="0" applyFont="1" applyFill="1" applyBorder="1" applyAlignment="1">
      <alignment horizontal="center" wrapText="1"/>
    </xf>
    <xf numFmtId="0" fontId="25" fillId="0" borderId="0" xfId="81" applyFont="1" applyFill="1">
      <alignment/>
      <protection/>
    </xf>
    <xf numFmtId="0" fontId="0" fillId="0" borderId="0" xfId="0" applyAlignment="1">
      <alignment wrapText="1"/>
    </xf>
    <xf numFmtId="0" fontId="9" fillId="0" borderId="0" xfId="53" applyAlignment="1" applyProtection="1">
      <alignment wrapText="1"/>
      <protection/>
    </xf>
    <xf numFmtId="0" fontId="0" fillId="0" borderId="0" xfId="0" applyAlignment="1">
      <alignment horizontal="center"/>
    </xf>
    <xf numFmtId="0" fontId="4" fillId="0" borderId="10" xfId="0" applyFont="1" applyFill="1" applyBorder="1" applyAlignment="1">
      <alignment horizontal="center" vertical="top" wrapText="1"/>
    </xf>
    <xf numFmtId="0" fontId="1" fillId="0" borderId="0" xfId="0" applyFont="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81" applyFont="1" applyFill="1" applyAlignment="1">
      <alignment wrapText="1"/>
      <protection/>
    </xf>
    <xf numFmtId="0" fontId="5" fillId="0" borderId="0" xfId="0" applyFont="1" applyFill="1" applyAlignment="1">
      <alignment vertical="top" wrapText="1"/>
    </xf>
    <xf numFmtId="0" fontId="5" fillId="0" borderId="0" xfId="0" applyFont="1" applyFill="1" applyAlignment="1">
      <alignment wrapText="1"/>
    </xf>
    <xf numFmtId="0" fontId="5" fillId="0" borderId="0" xfId="0" applyFont="1" applyAlignment="1">
      <alignment/>
    </xf>
    <xf numFmtId="0" fontId="8" fillId="0" borderId="0" xfId="81" applyFont="1" applyFill="1">
      <alignment/>
      <protection/>
    </xf>
    <xf numFmtId="3" fontId="0" fillId="0" borderId="21" xfId="42" applyNumberFormat="1" applyFont="1" applyFill="1" applyBorder="1" applyAlignment="1">
      <alignment horizontal="center" wrapText="1"/>
    </xf>
    <xf numFmtId="3" fontId="0" fillId="0" borderId="24" xfId="42" applyNumberFormat="1" applyFont="1" applyFill="1" applyBorder="1" applyAlignment="1">
      <alignment horizontal="center" wrapText="1"/>
    </xf>
    <xf numFmtId="0" fontId="1" fillId="0" borderId="28" xfId="0" applyFont="1" applyFill="1" applyBorder="1" applyAlignment="1">
      <alignment horizontal="center" wrapText="1"/>
    </xf>
    <xf numFmtId="0" fontId="1" fillId="0" borderId="29" xfId="0" applyFont="1" applyFill="1" applyBorder="1" applyAlignment="1">
      <alignment horizontal="center" wrapText="1"/>
    </xf>
    <xf numFmtId="0" fontId="1" fillId="0" borderId="30" xfId="0" applyFont="1" applyFill="1" applyBorder="1" applyAlignment="1">
      <alignment horizontal="center" wrapText="1"/>
    </xf>
    <xf numFmtId="0" fontId="1" fillId="0" borderId="62" xfId="0" applyFont="1" applyFill="1" applyBorder="1" applyAlignment="1">
      <alignment horizontal="center" wrapText="1"/>
    </xf>
    <xf numFmtId="0" fontId="1" fillId="0" borderId="56" xfId="0" applyFont="1" applyFill="1" applyBorder="1" applyAlignment="1">
      <alignment horizontal="center" wrapText="1"/>
    </xf>
    <xf numFmtId="0" fontId="1" fillId="0" borderId="57" xfId="0" applyFont="1" applyFill="1" applyBorder="1" applyAlignment="1">
      <alignment horizontal="center" wrapText="1"/>
    </xf>
    <xf numFmtId="0" fontId="1" fillId="0" borderId="41" xfId="0" applyFont="1" applyFill="1" applyBorder="1" applyAlignment="1">
      <alignment horizontal="center" wrapText="1"/>
    </xf>
    <xf numFmtId="0" fontId="1" fillId="0" borderId="25" xfId="0" applyFont="1" applyFill="1" applyBorder="1" applyAlignment="1">
      <alignment horizontal="center" wrapText="1"/>
    </xf>
    <xf numFmtId="0" fontId="1" fillId="0" borderId="26" xfId="0" applyFont="1" applyFill="1" applyBorder="1" applyAlignment="1">
      <alignment horizontal="center" wrapText="1"/>
    </xf>
    <xf numFmtId="0" fontId="0" fillId="0" borderId="0" xfId="0" applyFont="1" applyFill="1" applyAlignment="1">
      <alignment horizontal="left"/>
    </xf>
    <xf numFmtId="0" fontId="0" fillId="0" borderId="0" xfId="0" applyFont="1" applyFill="1" applyBorder="1" applyAlignment="1">
      <alignment/>
    </xf>
    <xf numFmtId="0" fontId="1" fillId="0" borderId="0" xfId="81" applyFont="1" applyFill="1" applyBorder="1" applyAlignment="1">
      <alignment horizontal="left"/>
      <protection/>
    </xf>
    <xf numFmtId="0" fontId="1" fillId="0" borderId="0" xfId="81" applyFont="1" applyFill="1" applyBorder="1">
      <alignment/>
      <protection/>
    </xf>
    <xf numFmtId="0" fontId="26" fillId="0" borderId="0" xfId="81" applyFont="1" applyFill="1" applyBorder="1">
      <alignment/>
      <protection/>
    </xf>
    <xf numFmtId="0" fontId="24" fillId="0" borderId="0" xfId="71" applyFont="1" applyFill="1" applyBorder="1" applyAlignment="1">
      <alignment horizontal="center"/>
      <protection/>
    </xf>
    <xf numFmtId="0" fontId="24" fillId="0" borderId="0" xfId="71" applyFont="1" applyFill="1" applyBorder="1" applyAlignment="1">
      <alignment horizontal="right" wrapText="1"/>
      <protection/>
    </xf>
    <xf numFmtId="0" fontId="3" fillId="0" borderId="0" xfId="71" applyFill="1" applyBorder="1">
      <alignment/>
      <protection/>
    </xf>
    <xf numFmtId="0" fontId="24" fillId="0" borderId="0" xfId="57" applyFont="1" applyFill="1" applyBorder="1" applyAlignment="1">
      <alignment horizontal="center"/>
      <protection/>
    </xf>
    <xf numFmtId="0" fontId="24" fillId="0" borderId="0" xfId="57" applyFont="1" applyFill="1" applyBorder="1" applyAlignment="1">
      <alignment horizontal="right" wrapText="1"/>
      <protection/>
    </xf>
    <xf numFmtId="0" fontId="3" fillId="0" borderId="0" xfId="57" applyFill="1" applyBorder="1">
      <alignment/>
      <protection/>
    </xf>
    <xf numFmtId="0" fontId="24" fillId="0" borderId="0" xfId="72" applyFont="1" applyFill="1" applyBorder="1" applyAlignment="1">
      <alignment horizontal="center"/>
      <protection/>
    </xf>
    <xf numFmtId="0" fontId="24" fillId="0" borderId="0" xfId="72" applyFont="1" applyFill="1" applyBorder="1" applyAlignment="1">
      <alignment horizontal="right" wrapText="1"/>
      <protection/>
    </xf>
    <xf numFmtId="0" fontId="3" fillId="0" borderId="0" xfId="72" applyFill="1" applyBorder="1">
      <alignment/>
      <protection/>
    </xf>
    <xf numFmtId="0" fontId="24" fillId="0" borderId="0" xfId="76" applyFont="1" applyFill="1" applyBorder="1" applyAlignment="1">
      <alignment horizontal="center"/>
      <protection/>
    </xf>
    <xf numFmtId="0" fontId="24" fillId="0" borderId="0" xfId="76" applyFont="1" applyFill="1" applyBorder="1" applyAlignment="1">
      <alignment horizontal="right" wrapText="1"/>
      <protection/>
    </xf>
    <xf numFmtId="0" fontId="3" fillId="0" borderId="0" xfId="76" applyFill="1" applyBorder="1">
      <alignment/>
      <protection/>
    </xf>
    <xf numFmtId="0" fontId="19" fillId="0" borderId="0" xfId="0" applyFont="1" applyAlignment="1" quotePrefix="1">
      <alignment/>
    </xf>
    <xf numFmtId="0" fontId="0" fillId="0" borderId="0" xfId="0" applyFont="1" applyFill="1" applyBorder="1" applyAlignment="1">
      <alignment wrapText="1"/>
    </xf>
    <xf numFmtId="0" fontId="4" fillId="0" borderId="22" xfId="0" applyFont="1" applyFill="1" applyBorder="1" applyAlignment="1">
      <alignment horizontal="center" vertical="top" wrapText="1"/>
    </xf>
    <xf numFmtId="0" fontId="4" fillId="33" borderId="22" xfId="0" applyFont="1" applyFill="1" applyBorder="1" applyAlignment="1">
      <alignment horizontal="center" vertical="top" wrapText="1"/>
    </xf>
    <xf numFmtId="166" fontId="1" fillId="0" borderId="57" xfId="91" applyNumberFormat="1" applyFont="1" applyFill="1" applyBorder="1" applyAlignment="1">
      <alignment horizontal="center"/>
    </xf>
    <xf numFmtId="3" fontId="0" fillId="0" borderId="41" xfId="42" applyNumberFormat="1" applyFont="1" applyFill="1" applyBorder="1" applyAlignment="1">
      <alignment horizontal="center" wrapText="1"/>
    </xf>
    <xf numFmtId="3" fontId="0" fillId="0" borderId="46" xfId="42" applyNumberFormat="1" applyFont="1" applyFill="1" applyBorder="1" applyAlignment="1">
      <alignment horizontal="center"/>
    </xf>
    <xf numFmtId="166" fontId="0" fillId="0" borderId="47" xfId="91" applyNumberFormat="1" applyFont="1" applyFill="1" applyBorder="1" applyAlignment="1">
      <alignment horizontal="center"/>
    </xf>
    <xf numFmtId="3" fontId="0" fillId="0" borderId="45" xfId="42" applyNumberFormat="1" applyFont="1" applyFill="1" applyBorder="1" applyAlignment="1">
      <alignment horizontal="center" wrapText="1"/>
    </xf>
    <xf numFmtId="0" fontId="24" fillId="41" borderId="15" xfId="79" applyFont="1" applyFill="1" applyBorder="1" applyAlignment="1">
      <alignment horizontal="center"/>
      <protection/>
    </xf>
    <xf numFmtId="0" fontId="1" fillId="0" borderId="0" xfId="82" applyFont="1" applyFill="1">
      <alignment/>
      <protection/>
    </xf>
    <xf numFmtId="0" fontId="3" fillId="0" borderId="63" xfId="61" applyFont="1" applyFill="1" applyBorder="1" applyAlignment="1">
      <alignment horizontal="center" wrapText="1"/>
      <protection/>
    </xf>
    <xf numFmtId="3" fontId="0" fillId="0" borderId="0" xfId="42" applyNumberFormat="1" applyFont="1" applyFill="1" applyBorder="1" applyAlignment="1">
      <alignment horizontal="center"/>
    </xf>
    <xf numFmtId="0" fontId="0" fillId="0" borderId="0" xfId="0" applyFill="1" applyBorder="1" applyAlignment="1">
      <alignment/>
    </xf>
    <xf numFmtId="0" fontId="0" fillId="0" borderId="0" xfId="81" applyFont="1" applyFill="1" applyAlignment="1">
      <alignment horizontal="center" wrapText="1"/>
      <protection/>
    </xf>
    <xf numFmtId="0" fontId="27" fillId="0" borderId="0" xfId="0" applyFont="1" applyAlignment="1">
      <alignment/>
    </xf>
    <xf numFmtId="0" fontId="9" fillId="0" borderId="0" xfId="53" applyFont="1" applyAlignment="1" applyProtection="1">
      <alignment/>
      <protection/>
    </xf>
    <xf numFmtId="166" fontId="0" fillId="0" borderId="64" xfId="91" applyNumberFormat="1" applyFont="1" applyFill="1" applyBorder="1" applyAlignment="1">
      <alignment horizontal="center"/>
    </xf>
    <xf numFmtId="166" fontId="0" fillId="0" borderId="54" xfId="91" applyNumberFormat="1" applyFont="1" applyFill="1" applyBorder="1" applyAlignment="1">
      <alignment horizontal="center"/>
    </xf>
    <xf numFmtId="166" fontId="0" fillId="0" borderId="61" xfId="91" applyNumberFormat="1" applyFont="1" applyFill="1" applyBorder="1" applyAlignment="1">
      <alignment horizontal="center"/>
    </xf>
    <xf numFmtId="166" fontId="0" fillId="0" borderId="0" xfId="91" applyNumberFormat="1" applyFont="1" applyFill="1" applyBorder="1" applyAlignment="1">
      <alignment horizontal="center"/>
    </xf>
    <xf numFmtId="0" fontId="0" fillId="0" borderId="0" xfId="0" applyFont="1" applyFill="1" applyBorder="1" applyAlignment="1">
      <alignment horizontal="right"/>
    </xf>
    <xf numFmtId="175" fontId="1" fillId="0" borderId="30" xfId="91" applyNumberFormat="1" applyFont="1" applyFill="1" applyBorder="1" applyAlignment="1">
      <alignment horizontal="center"/>
    </xf>
    <xf numFmtId="10" fontId="0" fillId="0" borderId="23" xfId="91" applyNumberFormat="1" applyFont="1" applyFill="1" applyBorder="1" applyAlignment="1">
      <alignment horizontal="center"/>
    </xf>
    <xf numFmtId="10" fontId="0" fillId="0" borderId="17" xfId="91" applyNumberFormat="1" applyFont="1" applyFill="1" applyBorder="1" applyAlignment="1">
      <alignment horizontal="center"/>
    </xf>
    <xf numFmtId="166" fontId="0" fillId="0" borderId="53" xfId="91" applyNumberFormat="1" applyFont="1" applyFill="1" applyBorder="1" applyAlignment="1">
      <alignment horizontal="center"/>
    </xf>
    <xf numFmtId="166" fontId="0" fillId="0" borderId="55" xfId="91" applyNumberFormat="1" applyFont="1" applyFill="1" applyBorder="1" applyAlignment="1">
      <alignment horizontal="center"/>
    </xf>
    <xf numFmtId="3" fontId="0" fillId="0" borderId="60" xfId="42" applyNumberFormat="1" applyFont="1" applyFill="1" applyBorder="1" applyAlignment="1">
      <alignment horizontal="center" wrapText="1"/>
    </xf>
    <xf numFmtId="3" fontId="0" fillId="0" borderId="48" xfId="42" applyNumberFormat="1" applyFont="1" applyFill="1" applyBorder="1" applyAlignment="1">
      <alignment horizontal="center" wrapText="1"/>
    </xf>
    <xf numFmtId="3" fontId="0" fillId="0" borderId="52" xfId="42" applyNumberFormat="1" applyFont="1" applyFill="1" applyBorder="1" applyAlignment="1">
      <alignment horizontal="center" wrapText="1"/>
    </xf>
    <xf numFmtId="3" fontId="1" fillId="0" borderId="59" xfId="42" applyNumberFormat="1" applyFont="1" applyFill="1" applyBorder="1" applyAlignment="1">
      <alignment horizontal="center"/>
    </xf>
    <xf numFmtId="3" fontId="1" fillId="0" borderId="56" xfId="42" applyNumberFormat="1" applyFont="1" applyFill="1" applyBorder="1" applyAlignment="1">
      <alignment horizontal="center"/>
    </xf>
    <xf numFmtId="3" fontId="0" fillId="0" borderId="10" xfId="42" applyNumberFormat="1" applyFont="1" applyFill="1" applyBorder="1" applyAlignment="1">
      <alignment horizontal="center" wrapText="1"/>
    </xf>
    <xf numFmtId="3" fontId="0" fillId="0" borderId="22" xfId="42" applyNumberFormat="1" applyFont="1" applyFill="1" applyBorder="1" applyAlignment="1">
      <alignment horizontal="center" wrapText="1"/>
    </xf>
    <xf numFmtId="3" fontId="0" fillId="0" borderId="25" xfId="42" applyNumberFormat="1" applyFont="1" applyFill="1" applyBorder="1" applyAlignment="1">
      <alignment horizontal="center" wrapText="1"/>
    </xf>
    <xf numFmtId="0" fontId="1" fillId="0" borderId="38" xfId="0" applyFont="1" applyFill="1" applyBorder="1" applyAlignment="1">
      <alignment horizontal="center" wrapText="1"/>
    </xf>
    <xf numFmtId="0" fontId="1" fillId="0" borderId="40" xfId="0" applyFont="1" applyFill="1" applyBorder="1" applyAlignment="1">
      <alignment horizontal="center" wrapText="1"/>
    </xf>
    <xf numFmtId="0" fontId="1" fillId="0" borderId="19" xfId="0" applyFont="1" applyFill="1" applyBorder="1" applyAlignment="1">
      <alignment horizontal="center" wrapText="1"/>
    </xf>
    <xf numFmtId="3" fontId="0" fillId="0" borderId="46" xfId="42" applyNumberFormat="1" applyFont="1" applyFill="1" applyBorder="1" applyAlignment="1">
      <alignment horizontal="center" wrapText="1"/>
    </xf>
    <xf numFmtId="10" fontId="1" fillId="0" borderId="57" xfId="91" applyNumberFormat="1" applyFont="1" applyFill="1" applyBorder="1" applyAlignment="1">
      <alignment horizontal="center"/>
    </xf>
    <xf numFmtId="0" fontId="20" fillId="0" borderId="0" xfId="0" applyFont="1" applyFill="1" applyBorder="1" applyAlignment="1">
      <alignment/>
    </xf>
    <xf numFmtId="0" fontId="28" fillId="0" borderId="0" xfId="67" applyFont="1" applyFill="1" applyBorder="1" applyAlignment="1">
      <alignment horizontal="center"/>
      <protection/>
    </xf>
    <xf numFmtId="0" fontId="24" fillId="0" borderId="0" xfId="67" applyFont="1" applyFill="1" applyBorder="1" applyAlignment="1">
      <alignment horizontal="center"/>
      <protection/>
    </xf>
    <xf numFmtId="0" fontId="28" fillId="0" borderId="0" xfId="67" applyFont="1" applyFill="1" applyBorder="1" applyAlignment="1">
      <alignment horizontal="right" wrapText="1"/>
      <protection/>
    </xf>
    <xf numFmtId="0" fontId="20" fillId="0" borderId="0" xfId="67" applyFont="1" applyFill="1" applyBorder="1">
      <alignment/>
      <protection/>
    </xf>
    <xf numFmtId="0" fontId="24" fillId="0" borderId="0" xfId="67" applyFont="1" applyFill="1" applyBorder="1" applyAlignment="1">
      <alignment horizontal="right" wrapText="1"/>
      <protection/>
    </xf>
    <xf numFmtId="0" fontId="3" fillId="0" borderId="0" xfId="67" applyFill="1" applyBorder="1">
      <alignment/>
      <protection/>
    </xf>
    <xf numFmtId="0" fontId="0" fillId="0" borderId="0" xfId="81" applyFont="1" applyFill="1">
      <alignment/>
      <protection/>
    </xf>
    <xf numFmtId="0" fontId="1" fillId="0" borderId="0" xfId="81" applyFont="1" applyFill="1">
      <alignment/>
      <protection/>
    </xf>
    <xf numFmtId="0" fontId="20" fillId="0" borderId="0" xfId="81" applyFont="1" applyFill="1">
      <alignment/>
      <protection/>
    </xf>
    <xf numFmtId="0" fontId="1" fillId="0" borderId="51" xfId="81" applyFont="1" applyFill="1" applyBorder="1" applyAlignment="1">
      <alignment horizontal="center" vertical="top" wrapText="1"/>
      <protection/>
    </xf>
    <xf numFmtId="0" fontId="1" fillId="0" borderId="13" xfId="81" applyFont="1" applyFill="1" applyBorder="1" applyAlignment="1">
      <alignment horizontal="center" vertical="top" wrapText="1"/>
      <protection/>
    </xf>
    <xf numFmtId="0" fontId="1" fillId="0" borderId="25" xfId="81" applyFont="1" applyFill="1" applyBorder="1" applyAlignment="1">
      <alignment horizontal="center" vertical="top" wrapText="1"/>
      <protection/>
    </xf>
    <xf numFmtId="0" fontId="1" fillId="0" borderId="41" xfId="81" applyFont="1" applyFill="1" applyBorder="1" applyAlignment="1">
      <alignment horizontal="center" vertical="top" wrapText="1"/>
      <protection/>
    </xf>
    <xf numFmtId="0" fontId="1" fillId="0" borderId="26" xfId="81" applyFont="1" applyFill="1" applyBorder="1" applyAlignment="1">
      <alignment horizontal="center" vertical="top" wrapText="1"/>
      <protection/>
    </xf>
    <xf numFmtId="1" fontId="3" fillId="0" borderId="35" xfId="58" applyNumberFormat="1" applyFont="1" applyFill="1" applyBorder="1" applyAlignment="1">
      <alignment horizontal="center" wrapText="1"/>
      <protection/>
    </xf>
    <xf numFmtId="3" fontId="0" fillId="0" borderId="21" xfId="42" applyNumberFormat="1" applyFont="1" applyFill="1" applyBorder="1" applyAlignment="1">
      <alignment horizontal="center"/>
    </xf>
    <xf numFmtId="3" fontId="3" fillId="0" borderId="46" xfId="60" applyNumberFormat="1" applyFont="1" applyFill="1" applyBorder="1" applyAlignment="1">
      <alignment horizontal="center" wrapText="1"/>
      <protection/>
    </xf>
    <xf numFmtId="3" fontId="0" fillId="0" borderId="35" xfId="42" applyNumberFormat="1" applyFont="1" applyFill="1" applyBorder="1" applyAlignment="1">
      <alignment horizontal="center"/>
    </xf>
    <xf numFmtId="3" fontId="3" fillId="0" borderId="0" xfId="60" applyNumberFormat="1" applyFont="1" applyFill="1" applyBorder="1" applyAlignment="1">
      <alignment horizontal="center" wrapText="1"/>
      <protection/>
    </xf>
    <xf numFmtId="1" fontId="3" fillId="0" borderId="34" xfId="58" applyNumberFormat="1" applyFont="1" applyFill="1" applyBorder="1" applyAlignment="1">
      <alignment horizontal="center" wrapText="1"/>
      <protection/>
    </xf>
    <xf numFmtId="3" fontId="0" fillId="0" borderId="24" xfId="42" applyNumberFormat="1" applyFont="1" applyFill="1" applyBorder="1" applyAlignment="1">
      <alignment horizontal="center"/>
    </xf>
    <xf numFmtId="3" fontId="3" fillId="0" borderId="10" xfId="60" applyNumberFormat="1" applyFont="1" applyFill="1" applyBorder="1" applyAlignment="1">
      <alignment horizontal="center" wrapText="1"/>
      <protection/>
    </xf>
    <xf numFmtId="3" fontId="0" fillId="0" borderId="34" xfId="42" applyNumberFormat="1" applyFont="1" applyFill="1" applyBorder="1" applyAlignment="1">
      <alignment horizontal="center"/>
    </xf>
    <xf numFmtId="1" fontId="3" fillId="0" borderId="49" xfId="58" applyNumberFormat="1" applyFont="1" applyFill="1" applyBorder="1" applyAlignment="1">
      <alignment horizontal="center" wrapText="1"/>
      <protection/>
    </xf>
    <xf numFmtId="3" fontId="3" fillId="0" borderId="10" xfId="60" applyNumberFormat="1" applyFont="1" applyFill="1" applyBorder="1" applyAlignment="1">
      <alignment horizontal="center"/>
      <protection/>
    </xf>
    <xf numFmtId="3" fontId="3" fillId="0" borderId="0" xfId="60" applyNumberFormat="1" applyFont="1" applyFill="1" applyBorder="1" applyAlignment="1">
      <alignment horizontal="center"/>
      <protection/>
    </xf>
    <xf numFmtId="1" fontId="3" fillId="0" borderId="65" xfId="58" applyNumberFormat="1" applyFont="1" applyFill="1" applyBorder="1" applyAlignment="1">
      <alignment horizontal="center" wrapText="1"/>
      <protection/>
    </xf>
    <xf numFmtId="3" fontId="0" fillId="0" borderId="41" xfId="42" applyNumberFormat="1" applyFont="1" applyFill="1" applyBorder="1" applyAlignment="1">
      <alignment horizontal="center"/>
    </xf>
    <xf numFmtId="3" fontId="3" fillId="0" borderId="13" xfId="60" applyNumberFormat="1" applyFont="1" applyFill="1" applyBorder="1" applyAlignment="1">
      <alignment horizontal="center"/>
      <protection/>
    </xf>
    <xf numFmtId="3" fontId="0" fillId="0" borderId="63" xfId="42" applyNumberFormat="1" applyFont="1" applyFill="1" applyBorder="1" applyAlignment="1">
      <alignment horizontal="center"/>
    </xf>
    <xf numFmtId="0" fontId="1" fillId="0" borderId="33" xfId="81" applyFont="1" applyFill="1" applyBorder="1" applyAlignment="1">
      <alignment horizontal="center"/>
      <protection/>
    </xf>
    <xf numFmtId="3" fontId="1" fillId="0" borderId="28" xfId="81" applyNumberFormat="1" applyFont="1" applyFill="1" applyBorder="1" applyAlignment="1">
      <alignment horizontal="center"/>
      <protection/>
    </xf>
    <xf numFmtId="3" fontId="1" fillId="0" borderId="29" xfId="81" applyNumberFormat="1" applyFont="1" applyFill="1" applyBorder="1" applyAlignment="1">
      <alignment horizontal="center"/>
      <protection/>
    </xf>
    <xf numFmtId="3" fontId="1" fillId="0" borderId="30" xfId="81" applyNumberFormat="1" applyFont="1" applyFill="1" applyBorder="1" applyAlignment="1">
      <alignment horizontal="center"/>
      <protection/>
    </xf>
    <xf numFmtId="3" fontId="1" fillId="0" borderId="66" xfId="81" applyNumberFormat="1" applyFont="1" applyFill="1" applyBorder="1" applyAlignment="1">
      <alignment horizontal="center"/>
      <protection/>
    </xf>
    <xf numFmtId="3" fontId="24" fillId="0" borderId="0" xfId="59" applyNumberFormat="1" applyFont="1" applyFill="1" applyBorder="1" applyAlignment="1">
      <alignment horizontal="right" wrapText="1"/>
      <protection/>
    </xf>
    <xf numFmtId="0" fontId="1" fillId="0" borderId="0" xfId="81" applyFont="1" applyFill="1" applyBorder="1" applyAlignment="1">
      <alignment horizontal="center"/>
      <protection/>
    </xf>
    <xf numFmtId="3" fontId="1" fillId="0" borderId="0" xfId="81" applyNumberFormat="1" applyFont="1" applyFill="1" applyBorder="1" applyAlignment="1">
      <alignment horizontal="center"/>
      <protection/>
    </xf>
    <xf numFmtId="3" fontId="1" fillId="0" borderId="67" xfId="81" applyNumberFormat="1" applyFont="1" applyFill="1" applyBorder="1" applyAlignment="1">
      <alignment/>
      <protection/>
    </xf>
    <xf numFmtId="0" fontId="1" fillId="0" borderId="0" xfId="0" applyFont="1" applyFill="1" applyAlignment="1">
      <alignment horizontal="left" wrapText="1"/>
    </xf>
    <xf numFmtId="0" fontId="1" fillId="0" borderId="0" xfId="0" applyFont="1" applyFill="1" applyAlignment="1">
      <alignment wrapText="1"/>
    </xf>
    <xf numFmtId="1" fontId="0" fillId="0" borderId="0" xfId="81" applyNumberFormat="1" applyFont="1" applyFill="1">
      <alignment/>
      <protection/>
    </xf>
    <xf numFmtId="3" fontId="0" fillId="0" borderId="0" xfId="81" applyNumberFormat="1" applyFont="1" applyFill="1">
      <alignment/>
      <protection/>
    </xf>
    <xf numFmtId="0" fontId="0" fillId="0" borderId="0" xfId="81" applyFont="1" applyFill="1" applyAlignment="1">
      <alignment vertical="top" wrapText="1"/>
      <protection/>
    </xf>
    <xf numFmtId="0" fontId="1" fillId="0" borderId="12" xfId="81" applyFont="1" applyFill="1" applyBorder="1" applyAlignment="1">
      <alignment horizontal="center" vertical="top" wrapText="1"/>
      <protection/>
    </xf>
    <xf numFmtId="0" fontId="1" fillId="0" borderId="14" xfId="81" applyFont="1" applyFill="1" applyBorder="1" applyAlignment="1">
      <alignment horizontal="center" vertical="top" wrapText="1"/>
      <protection/>
    </xf>
    <xf numFmtId="3" fontId="0" fillId="0" borderId="60" xfId="42" applyNumberFormat="1" applyFont="1" applyFill="1" applyBorder="1" applyAlignment="1">
      <alignment horizontal="center"/>
    </xf>
    <xf numFmtId="3" fontId="0" fillId="0" borderId="48" xfId="42" applyNumberFormat="1" applyFont="1" applyFill="1" applyBorder="1" applyAlignment="1">
      <alignment horizontal="center"/>
    </xf>
    <xf numFmtId="3" fontId="0" fillId="0" borderId="51" xfId="42" applyNumberFormat="1" applyFont="1" applyFill="1" applyBorder="1" applyAlignment="1">
      <alignment horizontal="center"/>
    </xf>
    <xf numFmtId="3" fontId="0" fillId="0" borderId="12" xfId="42" applyNumberFormat="1" applyFont="1" applyFill="1" applyBorder="1" applyAlignment="1">
      <alignment horizontal="center"/>
    </xf>
    <xf numFmtId="3" fontId="1" fillId="0" borderId="27" xfId="81" applyNumberFormat="1" applyFont="1" applyFill="1" applyBorder="1" applyAlignment="1">
      <alignment horizontal="center"/>
      <protection/>
    </xf>
    <xf numFmtId="0" fontId="0" fillId="0" borderId="0" xfId="0" applyFont="1" applyFill="1" applyAlignment="1">
      <alignment vertical="top" wrapText="1"/>
    </xf>
    <xf numFmtId="0" fontId="24" fillId="0" borderId="0" xfId="62" applyFont="1" applyFill="1" applyBorder="1" applyAlignment="1">
      <alignment horizontal="center"/>
      <protection/>
    </xf>
    <xf numFmtId="0" fontId="1" fillId="0" borderId="61" xfId="0" applyFont="1" applyFill="1" applyBorder="1" applyAlignment="1">
      <alignment horizontal="center" wrapText="1"/>
    </xf>
    <xf numFmtId="0" fontId="24" fillId="0" borderId="0" xfId="62" applyFont="1" applyFill="1" applyBorder="1" applyAlignment="1">
      <alignment horizontal="right" wrapText="1"/>
      <protection/>
    </xf>
    <xf numFmtId="0" fontId="3" fillId="0" borderId="0" xfId="62" applyFill="1" applyBorder="1">
      <alignment/>
      <protection/>
    </xf>
    <xf numFmtId="0" fontId="3" fillId="0" borderId="0" xfId="62" applyFont="1" applyFill="1" applyBorder="1">
      <alignment/>
      <protection/>
    </xf>
    <xf numFmtId="0" fontId="0" fillId="0" borderId="0" xfId="0" applyFont="1" applyFill="1" applyBorder="1" applyAlignment="1">
      <alignment/>
    </xf>
    <xf numFmtId="0" fontId="3" fillId="0" borderId="68" xfId="61" applyFont="1" applyFill="1" applyBorder="1" applyAlignment="1">
      <alignment horizontal="center" wrapText="1"/>
      <protection/>
    </xf>
    <xf numFmtId="3" fontId="0" fillId="0" borderId="0" xfId="0" applyNumberFormat="1" applyFont="1" applyFill="1" applyAlignment="1">
      <alignment/>
    </xf>
    <xf numFmtId="0" fontId="24" fillId="0" borderId="0" xfId="63" applyFont="1" applyFill="1" applyBorder="1" applyAlignment="1">
      <alignment horizontal="center"/>
      <protection/>
    </xf>
    <xf numFmtId="0" fontId="24" fillId="0" borderId="0" xfId="63" applyFont="1" applyFill="1" applyBorder="1" applyAlignment="1">
      <alignment horizontal="right" wrapText="1"/>
      <protection/>
    </xf>
    <xf numFmtId="0" fontId="3" fillId="0" borderId="0" xfId="63" applyFill="1" applyBorder="1">
      <alignment/>
      <protection/>
    </xf>
    <xf numFmtId="1" fontId="3" fillId="0" borderId="31" xfId="58" applyNumberFormat="1" applyFont="1" applyFill="1" applyBorder="1" applyAlignment="1">
      <alignment horizontal="center" wrapText="1"/>
      <protection/>
    </xf>
    <xf numFmtId="0" fontId="3" fillId="0" borderId="45" xfId="60" applyFont="1" applyFill="1" applyBorder="1" applyAlignment="1">
      <alignment horizontal="center"/>
      <protection/>
    </xf>
    <xf numFmtId="0" fontId="3" fillId="0" borderId="46" xfId="60" applyFont="1" applyFill="1" applyBorder="1" applyAlignment="1">
      <alignment horizontal="center" wrapText="1"/>
      <protection/>
    </xf>
    <xf numFmtId="3" fontId="3" fillId="0" borderId="45" xfId="60" applyNumberFormat="1" applyFont="1" applyFill="1" applyBorder="1" applyAlignment="1">
      <alignment horizontal="center"/>
      <protection/>
    </xf>
    <xf numFmtId="3" fontId="3" fillId="0" borderId="21" xfId="60" applyNumberFormat="1" applyFont="1" applyFill="1" applyBorder="1" applyAlignment="1">
      <alignment horizontal="center"/>
      <protection/>
    </xf>
    <xf numFmtId="3" fontId="3" fillId="0" borderId="22" xfId="60" applyNumberFormat="1" applyFont="1" applyFill="1" applyBorder="1" applyAlignment="1">
      <alignment horizontal="center" wrapText="1"/>
      <protection/>
    </xf>
    <xf numFmtId="1" fontId="3" fillId="0" borderId="11" xfId="58" applyNumberFormat="1" applyFont="1" applyFill="1" applyBorder="1" applyAlignment="1">
      <alignment horizontal="center" wrapText="1"/>
      <protection/>
    </xf>
    <xf numFmtId="0" fontId="3" fillId="0" borderId="24" xfId="60" applyFont="1" applyFill="1" applyBorder="1" applyAlignment="1">
      <alignment horizontal="center"/>
      <protection/>
    </xf>
    <xf numFmtId="0" fontId="3" fillId="0" borderId="10" xfId="60" applyFont="1" applyFill="1" applyBorder="1" applyAlignment="1">
      <alignment horizontal="center" wrapText="1"/>
      <protection/>
    </xf>
    <xf numFmtId="3" fontId="3" fillId="0" borderId="24" xfId="60" applyNumberFormat="1" applyFont="1" applyFill="1" applyBorder="1" applyAlignment="1">
      <alignment horizontal="center"/>
      <protection/>
    </xf>
    <xf numFmtId="1" fontId="3" fillId="0" borderId="43" xfId="58" applyNumberFormat="1" applyFont="1" applyFill="1" applyBorder="1" applyAlignment="1">
      <alignment horizontal="center" wrapText="1"/>
      <protection/>
    </xf>
    <xf numFmtId="0" fontId="3" fillId="0" borderId="24" xfId="60" applyFont="1" applyFill="1" applyBorder="1" applyAlignment="1">
      <alignment horizontal="center" wrapText="1"/>
      <protection/>
    </xf>
    <xf numFmtId="3" fontId="3" fillId="0" borderId="24" xfId="60" applyNumberFormat="1" applyFont="1" applyFill="1" applyBorder="1" applyAlignment="1">
      <alignment horizontal="center" wrapText="1"/>
      <protection/>
    </xf>
    <xf numFmtId="0" fontId="3" fillId="0" borderId="10" xfId="60" applyFont="1" applyFill="1" applyBorder="1" applyAlignment="1">
      <alignment horizontal="center"/>
      <protection/>
    </xf>
    <xf numFmtId="1" fontId="3" fillId="0" borderId="69" xfId="58" applyNumberFormat="1" applyFont="1" applyFill="1" applyBorder="1" applyAlignment="1">
      <alignment horizontal="center" wrapText="1"/>
      <protection/>
    </xf>
    <xf numFmtId="0" fontId="3" fillId="0" borderId="13" xfId="60" applyFont="1" applyFill="1" applyBorder="1" applyAlignment="1">
      <alignment horizontal="center"/>
      <protection/>
    </xf>
    <xf numFmtId="3" fontId="3" fillId="0" borderId="41" xfId="60" applyNumberFormat="1" applyFont="1" applyFill="1" applyBorder="1" applyAlignment="1">
      <alignment horizontal="center"/>
      <protection/>
    </xf>
    <xf numFmtId="3" fontId="3" fillId="0" borderId="25" xfId="60" applyNumberFormat="1" applyFont="1" applyFill="1" applyBorder="1" applyAlignment="1">
      <alignment horizontal="center"/>
      <protection/>
    </xf>
    <xf numFmtId="3" fontId="1" fillId="0" borderId="59" xfId="81" applyNumberFormat="1" applyFont="1" applyFill="1" applyBorder="1" applyAlignment="1">
      <alignment horizontal="center"/>
      <protection/>
    </xf>
    <xf numFmtId="3" fontId="1" fillId="0" borderId="56" xfId="81" applyNumberFormat="1" applyFont="1" applyFill="1" applyBorder="1" applyAlignment="1">
      <alignment horizontal="center"/>
      <protection/>
    </xf>
    <xf numFmtId="166" fontId="0" fillId="0" borderId="19" xfId="91" applyNumberFormat="1" applyFont="1" applyFill="1" applyBorder="1" applyAlignment="1">
      <alignment horizontal="center"/>
    </xf>
    <xf numFmtId="0" fontId="1" fillId="0" borderId="27" xfId="0" applyFont="1" applyFill="1" applyBorder="1" applyAlignment="1">
      <alignment horizontal="center"/>
    </xf>
    <xf numFmtId="0" fontId="24" fillId="0" borderId="0" xfId="65" applyFont="1" applyFill="1" applyBorder="1" applyAlignment="1">
      <alignment horizontal="center"/>
      <protection/>
    </xf>
    <xf numFmtId="0" fontId="24" fillId="0" borderId="0" xfId="65" applyFont="1" applyFill="1" applyBorder="1" applyAlignment="1">
      <alignment horizontal="right" wrapText="1"/>
      <protection/>
    </xf>
    <xf numFmtId="0" fontId="3" fillId="0" borderId="0" xfId="65" applyFill="1" applyBorder="1">
      <alignment/>
      <protection/>
    </xf>
    <xf numFmtId="3" fontId="0" fillId="0" borderId="12" xfId="42" applyNumberFormat="1" applyFont="1" applyFill="1" applyBorder="1" applyAlignment="1">
      <alignment horizontal="center" wrapText="1"/>
    </xf>
    <xf numFmtId="166" fontId="1" fillId="0" borderId="70" xfId="91" applyNumberFormat="1" applyFont="1" applyFill="1" applyBorder="1" applyAlignment="1">
      <alignment horizontal="center"/>
    </xf>
    <xf numFmtId="0" fontId="24" fillId="0" borderId="0" xfId="66" applyFont="1" applyFill="1" applyBorder="1" applyAlignment="1">
      <alignment horizontal="center"/>
      <protection/>
    </xf>
    <xf numFmtId="3" fontId="24" fillId="0" borderId="0" xfId="66" applyNumberFormat="1" applyFont="1" applyFill="1" applyBorder="1" applyAlignment="1">
      <alignment horizontal="center"/>
      <protection/>
    </xf>
    <xf numFmtId="0" fontId="24" fillId="0" borderId="0" xfId="66" applyFont="1" applyFill="1" applyBorder="1" applyAlignment="1">
      <alignment horizontal="right" wrapText="1"/>
      <protection/>
    </xf>
    <xf numFmtId="0" fontId="3" fillId="0" borderId="0" xfId="66" applyFill="1" applyBorder="1">
      <alignment/>
      <protection/>
    </xf>
    <xf numFmtId="0" fontId="24" fillId="0" borderId="0" xfId="74" applyFont="1" applyFill="1" applyBorder="1" applyAlignment="1">
      <alignment horizontal="center"/>
      <protection/>
    </xf>
    <xf numFmtId="0" fontId="24" fillId="0" borderId="0" xfId="74" applyFont="1" applyFill="1" applyBorder="1" applyAlignment="1">
      <alignment horizontal="right" wrapText="1"/>
      <protection/>
    </xf>
    <xf numFmtId="0" fontId="3" fillId="0" borderId="0" xfId="74" applyFill="1" applyBorder="1">
      <alignment/>
      <protection/>
    </xf>
    <xf numFmtId="166" fontId="24" fillId="0" borderId="0" xfId="76" applyNumberFormat="1" applyFont="1" applyFill="1" applyBorder="1" applyAlignment="1">
      <alignment horizontal="center"/>
      <protection/>
    </xf>
    <xf numFmtId="9" fontId="0" fillId="0" borderId="0" xfId="91" applyFont="1" applyFill="1" applyAlignment="1">
      <alignment horizontal="center"/>
    </xf>
    <xf numFmtId="3" fontId="24" fillId="0" borderId="0" xfId="76" applyNumberFormat="1" applyFont="1" applyFill="1" applyBorder="1" applyAlignment="1">
      <alignment horizontal="center"/>
      <protection/>
    </xf>
    <xf numFmtId="3" fontId="21" fillId="0" borderId="0" xfId="76" applyNumberFormat="1" applyFont="1" applyFill="1" applyBorder="1">
      <alignment/>
      <protection/>
    </xf>
    <xf numFmtId="0" fontId="24" fillId="0" borderId="0" xfId="78" applyFont="1" applyFill="1" applyBorder="1" applyAlignment="1">
      <alignment horizontal="center"/>
      <protection/>
    </xf>
    <xf numFmtId="0" fontId="24" fillId="0" borderId="0" xfId="78" applyFont="1" applyFill="1" applyBorder="1" applyAlignment="1">
      <alignment horizontal="right" wrapText="1"/>
      <protection/>
    </xf>
    <xf numFmtId="0" fontId="3" fillId="0" borderId="0" xfId="78" applyFill="1" applyBorder="1">
      <alignment/>
      <protection/>
    </xf>
    <xf numFmtId="0" fontId="0" fillId="0" borderId="0" xfId="0" applyFont="1" applyAlignment="1">
      <alignment horizontal="center"/>
    </xf>
    <xf numFmtId="3" fontId="0" fillId="0" borderId="0" xfId="0" applyNumberFormat="1" applyFont="1" applyAlignment="1">
      <alignment horizontal="center"/>
    </xf>
    <xf numFmtId="0" fontId="2" fillId="0" borderId="0" xfId="0" applyFont="1" applyAlignment="1">
      <alignment horizontal="left"/>
    </xf>
    <xf numFmtId="3" fontId="3" fillId="41" borderId="10" xfId="80" applyNumberFormat="1" applyFont="1" applyFill="1" applyBorder="1" applyAlignment="1">
      <alignment horizontal="center" wrapText="1"/>
      <protection/>
    </xf>
    <xf numFmtId="0" fontId="3" fillId="41" borderId="10" xfId="80" applyFont="1" applyFill="1" applyBorder="1" applyAlignment="1">
      <alignment horizontal="center"/>
      <protection/>
    </xf>
    <xf numFmtId="3" fontId="3" fillId="0" borderId="10" xfId="80" applyNumberFormat="1" applyFont="1" applyFill="1" applyBorder="1" applyAlignment="1">
      <alignment horizontal="center" wrapText="1"/>
      <protection/>
    </xf>
    <xf numFmtId="0" fontId="3" fillId="0" borderId="10" xfId="80" applyFont="1" applyFill="1" applyBorder="1" applyAlignment="1">
      <alignment horizontal="center" wrapText="1"/>
      <protection/>
    </xf>
    <xf numFmtId="0" fontId="29" fillId="0" borderId="0" xfId="0" applyFont="1" applyFill="1" applyAlignment="1">
      <alignment/>
    </xf>
    <xf numFmtId="0" fontId="0" fillId="0" borderId="0" xfId="0" applyFont="1" applyAlignment="1">
      <alignment horizontal="center" wrapText="1"/>
    </xf>
    <xf numFmtId="0" fontId="9" fillId="0" borderId="0" xfId="53" applyFill="1" applyAlignment="1" applyProtection="1">
      <alignment wrapText="1"/>
      <protection/>
    </xf>
    <xf numFmtId="0" fontId="0" fillId="0" borderId="0" xfId="0" applyFont="1" applyFill="1" applyAlignment="1">
      <alignment horizontal="center" wrapText="1"/>
    </xf>
    <xf numFmtId="0" fontId="3" fillId="0" borderId="31" xfId="61" applyFont="1" applyFill="1" applyBorder="1" applyAlignment="1">
      <alignment horizontal="center" wrapText="1"/>
      <protection/>
    </xf>
    <xf numFmtId="0" fontId="24" fillId="0" borderId="21" xfId="68" applyFont="1" applyFill="1" applyBorder="1" applyAlignment="1">
      <alignment horizontal="center" wrapText="1"/>
      <protection/>
    </xf>
    <xf numFmtId="0" fontId="3" fillId="0" borderId="11" xfId="61" applyFont="1" applyFill="1" applyBorder="1" applyAlignment="1">
      <alignment horizontal="center" wrapText="1"/>
      <protection/>
    </xf>
    <xf numFmtId="0" fontId="24" fillId="0" borderId="24" xfId="68" applyFont="1" applyFill="1" applyBorder="1" applyAlignment="1">
      <alignment horizontal="center" wrapText="1"/>
      <protection/>
    </xf>
    <xf numFmtId="10" fontId="0" fillId="0" borderId="26" xfId="91" applyNumberFormat="1" applyFont="1" applyFill="1" applyBorder="1" applyAlignment="1">
      <alignment horizontal="center"/>
    </xf>
    <xf numFmtId="10" fontId="1" fillId="0" borderId="30" xfId="91" applyNumberFormat="1" applyFont="1" applyFill="1" applyBorder="1" applyAlignment="1">
      <alignment horizontal="center"/>
    </xf>
    <xf numFmtId="0" fontId="24" fillId="41" borderId="71" xfId="79" applyFont="1" applyFill="1" applyBorder="1" applyAlignment="1">
      <alignment horizontal="center"/>
      <protection/>
    </xf>
    <xf numFmtId="0" fontId="24" fillId="0" borderId="72" xfId="79" applyFont="1" applyFill="1" applyBorder="1" applyAlignment="1">
      <alignment horizontal="center" wrapText="1"/>
      <protection/>
    </xf>
    <xf numFmtId="0" fontId="3" fillId="0" borderId="0" xfId="79" applyBorder="1" applyAlignment="1">
      <alignment horizontal="center"/>
      <protection/>
    </xf>
    <xf numFmtId="0" fontId="24" fillId="0" borderId="0" xfId="79" applyFont="1" applyFill="1" applyBorder="1" applyAlignment="1">
      <alignment horizontal="center" wrapText="1"/>
      <protection/>
    </xf>
    <xf numFmtId="3" fontId="0" fillId="0" borderId="0" xfId="0" applyNumberFormat="1" applyFont="1" applyAlignment="1">
      <alignment/>
    </xf>
    <xf numFmtId="3" fontId="0" fillId="0" borderId="13" xfId="42" applyNumberFormat="1" applyFont="1" applyFill="1" applyBorder="1" applyAlignment="1">
      <alignment horizontal="center" wrapText="1"/>
    </xf>
    <xf numFmtId="0" fontId="24" fillId="41" borderId="73" xfId="79" applyFont="1" applyFill="1" applyBorder="1" applyAlignment="1">
      <alignment horizontal="center"/>
      <protection/>
    </xf>
    <xf numFmtId="3" fontId="0" fillId="0" borderId="0" xfId="0" applyNumberFormat="1" applyFont="1" applyAlignment="1">
      <alignment wrapText="1"/>
    </xf>
    <xf numFmtId="3" fontId="1" fillId="0" borderId="37" xfId="42" applyNumberFormat="1" applyFont="1" applyFill="1" applyBorder="1" applyAlignment="1">
      <alignment horizontal="center"/>
    </xf>
    <xf numFmtId="10" fontId="0" fillId="0" borderId="0" xfId="0" applyNumberFormat="1" applyFont="1" applyFill="1" applyBorder="1" applyAlignment="1">
      <alignment horizontal="center"/>
    </xf>
    <xf numFmtId="0" fontId="3" fillId="0" borderId="0" xfId="76" applyFont="1" applyFill="1" applyBorder="1">
      <alignment/>
      <protection/>
    </xf>
    <xf numFmtId="10" fontId="0" fillId="0" borderId="14" xfId="91" applyNumberFormat="1" applyFont="1" applyFill="1" applyBorder="1" applyAlignment="1">
      <alignment horizontal="center"/>
    </xf>
    <xf numFmtId="10" fontId="0" fillId="0" borderId="47" xfId="91" applyNumberFormat="1" applyFont="1" applyFill="1" applyBorder="1" applyAlignment="1">
      <alignment horizontal="center"/>
    </xf>
    <xf numFmtId="175" fontId="1" fillId="0" borderId="57" xfId="91" applyNumberFormat="1"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9" fillId="0" borderId="0" xfId="53" applyAlignment="1" applyProtection="1">
      <alignment wrapText="1"/>
      <protection/>
    </xf>
    <xf numFmtId="0" fontId="0" fillId="0" borderId="0" xfId="0" applyFont="1" applyAlignment="1">
      <alignment horizontal="center" wrapText="1"/>
    </xf>
    <xf numFmtId="0" fontId="1" fillId="0" borderId="35" xfId="81" applyFont="1" applyFill="1" applyBorder="1" applyAlignment="1">
      <alignment horizontal="center" wrapText="1"/>
      <protection/>
    </xf>
    <xf numFmtId="0" fontId="1" fillId="0" borderId="63" xfId="81" applyFont="1" applyFill="1" applyBorder="1" applyAlignment="1">
      <alignment horizontal="center" wrapText="1"/>
      <protection/>
    </xf>
    <xf numFmtId="0" fontId="1" fillId="0" borderId="74" xfId="81" applyFont="1" applyFill="1" applyBorder="1" applyAlignment="1">
      <alignment horizontal="center" vertical="center" wrapText="1"/>
      <protection/>
    </xf>
    <xf numFmtId="0" fontId="1" fillId="0" borderId="75" xfId="81" applyFont="1" applyFill="1" applyBorder="1" applyAlignment="1">
      <alignment horizontal="center" vertical="center" wrapText="1"/>
      <protection/>
    </xf>
    <xf numFmtId="0" fontId="1" fillId="0" borderId="21" xfId="81" applyFont="1" applyFill="1" applyBorder="1" applyAlignment="1">
      <alignment horizontal="center"/>
      <protection/>
    </xf>
    <xf numFmtId="0" fontId="1" fillId="0" borderId="22" xfId="81" applyFont="1" applyFill="1" applyBorder="1" applyAlignment="1">
      <alignment horizontal="center"/>
      <protection/>
    </xf>
    <xf numFmtId="0" fontId="1" fillId="0" borderId="23" xfId="81" applyFont="1" applyFill="1" applyBorder="1" applyAlignment="1">
      <alignment horizontal="center"/>
      <protection/>
    </xf>
    <xf numFmtId="0" fontId="1" fillId="0" borderId="31" xfId="81" applyFont="1" applyFill="1" applyBorder="1" applyAlignment="1">
      <alignment horizontal="center"/>
      <protection/>
    </xf>
    <xf numFmtId="0" fontId="1" fillId="0" borderId="76" xfId="81" applyFont="1" applyFill="1" applyBorder="1" applyAlignment="1">
      <alignment horizontal="center"/>
      <protection/>
    </xf>
    <xf numFmtId="0" fontId="1" fillId="0" borderId="0" xfId="81" applyFont="1" applyFill="1" applyAlignment="1">
      <alignment horizontal="left" vertical="top" wrapText="1"/>
      <protection/>
    </xf>
    <xf numFmtId="0" fontId="1" fillId="0" borderId="31" xfId="81" applyFont="1" applyFill="1" applyBorder="1" applyAlignment="1">
      <alignment horizontal="center" wrapText="1"/>
      <protection/>
    </xf>
    <xf numFmtId="0" fontId="1" fillId="0" borderId="32" xfId="81" applyFont="1" applyFill="1" applyBorder="1" applyAlignment="1">
      <alignment horizontal="center" wrapText="1"/>
      <protection/>
    </xf>
    <xf numFmtId="0" fontId="1" fillId="0" borderId="35" xfId="81" applyFont="1" applyFill="1" applyBorder="1" applyAlignment="1">
      <alignment horizontal="center" vertical="center" wrapText="1"/>
      <protection/>
    </xf>
    <xf numFmtId="0" fontId="1" fillId="0" borderId="36" xfId="81" applyFont="1" applyFill="1" applyBorder="1" applyAlignment="1">
      <alignment horizontal="center" vertical="center" wrapText="1"/>
      <protection/>
    </xf>
    <xf numFmtId="0" fontId="0" fillId="0" borderId="0" xfId="0" applyFont="1" applyFill="1" applyAlignment="1">
      <alignment horizontal="left" vertical="top" wrapText="1"/>
    </xf>
    <xf numFmtId="0" fontId="1" fillId="0" borderId="31" xfId="0" applyFont="1" applyFill="1" applyBorder="1" applyAlignment="1">
      <alignment horizontal="center" wrapText="1"/>
    </xf>
    <xf numFmtId="0" fontId="1" fillId="0" borderId="32" xfId="0" applyFont="1" applyFill="1" applyBorder="1" applyAlignment="1">
      <alignment horizontal="center" wrapText="1"/>
    </xf>
    <xf numFmtId="0" fontId="1" fillId="0" borderId="60" xfId="0" applyFont="1" applyFill="1" applyBorder="1" applyAlignment="1">
      <alignment horizontal="center" vertical="top" wrapText="1"/>
    </xf>
    <xf numFmtId="0" fontId="1" fillId="0" borderId="22" xfId="0" applyFont="1" applyFill="1" applyBorder="1" applyAlignment="1">
      <alignment horizontal="center" vertical="top" wrapText="1"/>
    </xf>
    <xf numFmtId="0" fontId="1" fillId="0" borderId="53"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0" borderId="23" xfId="0" applyFont="1" applyFill="1" applyBorder="1" applyAlignment="1">
      <alignment horizontal="center" vertical="top" wrapText="1"/>
    </xf>
    <xf numFmtId="0" fontId="0" fillId="0" borderId="10" xfId="0" applyBorder="1" applyAlignment="1">
      <alignment horizontal="center"/>
    </xf>
    <xf numFmtId="0" fontId="0" fillId="0" borderId="0" xfId="81" applyFont="1" applyFill="1" applyAlignment="1">
      <alignment horizontal="left" wrapText="1"/>
      <protection/>
    </xf>
    <xf numFmtId="0" fontId="5" fillId="0" borderId="0" xfId="0" applyFont="1" applyFill="1" applyAlignment="1">
      <alignment horizontal="left" vertical="top" wrapText="1"/>
    </xf>
    <xf numFmtId="0" fontId="7" fillId="0" borderId="0" xfId="0" applyFont="1" applyFill="1" applyAlignment="1">
      <alignment horizontal="left" wrapText="1"/>
    </xf>
    <xf numFmtId="0" fontId="4" fillId="40" borderId="22" xfId="0" applyFont="1" applyFill="1" applyBorder="1" applyAlignment="1">
      <alignment horizontal="center" vertical="top" wrapText="1"/>
    </xf>
    <xf numFmtId="0" fontId="4" fillId="40" borderId="23" xfId="0" applyFont="1" applyFill="1" applyBorder="1" applyAlignment="1">
      <alignment horizontal="center" vertical="top" wrapText="1"/>
    </xf>
    <xf numFmtId="0" fontId="4" fillId="40" borderId="35" xfId="0" applyFont="1" applyFill="1" applyBorder="1" applyAlignment="1">
      <alignment horizontal="center" wrapText="1"/>
    </xf>
    <xf numFmtId="0" fontId="4" fillId="40" borderId="63" xfId="0" applyFont="1" applyFill="1" applyBorder="1" applyAlignment="1">
      <alignment horizontal="center" wrapText="1"/>
    </xf>
    <xf numFmtId="0" fontId="4" fillId="40" borderId="60" xfId="0" applyFont="1" applyFill="1" applyBorder="1" applyAlignment="1">
      <alignment horizontal="center" vertical="top" wrapText="1"/>
    </xf>
    <xf numFmtId="0" fontId="4" fillId="40" borderId="21" xfId="0" applyFont="1" applyFill="1" applyBorder="1" applyAlignment="1">
      <alignment horizontal="center" vertical="top" wrapText="1"/>
    </xf>
    <xf numFmtId="0" fontId="4" fillId="40" borderId="53" xfId="0" applyFont="1" applyFill="1" applyBorder="1" applyAlignment="1">
      <alignment horizontal="center" vertical="top" wrapText="1"/>
    </xf>
    <xf numFmtId="0" fontId="5" fillId="0" borderId="0" xfId="0" applyFont="1" applyFill="1" applyAlignment="1">
      <alignment horizontal="left" wrapText="1"/>
    </xf>
    <xf numFmtId="0" fontId="1" fillId="0" borderId="44" xfId="0" applyFont="1" applyFill="1" applyBorder="1" applyAlignment="1">
      <alignment horizontal="center" wrapText="1"/>
    </xf>
    <xf numFmtId="0" fontId="1" fillId="0" borderId="28"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30" xfId="0" applyFont="1" applyFill="1" applyBorder="1" applyAlignment="1">
      <alignment horizontal="center" vertical="top" wrapText="1"/>
    </xf>
    <xf numFmtId="0" fontId="8" fillId="0" borderId="0" xfId="0" applyFont="1" applyFill="1" applyAlignment="1">
      <alignment horizontal="center"/>
    </xf>
    <xf numFmtId="0" fontId="8" fillId="0" borderId="77" xfId="0" applyFont="1" applyFill="1" applyBorder="1" applyAlignment="1">
      <alignment horizontal="center"/>
    </xf>
    <xf numFmtId="0" fontId="1" fillId="0" borderId="42" xfId="0" applyFont="1" applyFill="1" applyBorder="1" applyAlignment="1">
      <alignment horizontal="center" vertical="top" wrapText="1"/>
    </xf>
    <xf numFmtId="0" fontId="1" fillId="0" borderId="39" xfId="0" applyFont="1" applyFill="1" applyBorder="1" applyAlignment="1">
      <alignment horizontal="center" vertical="top" wrapText="1"/>
    </xf>
    <xf numFmtId="0" fontId="1" fillId="0" borderId="40" xfId="0" applyFont="1" applyFill="1" applyBorder="1" applyAlignment="1">
      <alignment horizontal="center" vertical="top" wrapText="1"/>
    </xf>
    <xf numFmtId="0" fontId="1" fillId="0" borderId="38" xfId="0" applyFont="1" applyFill="1" applyBorder="1" applyAlignment="1">
      <alignment horizontal="center" vertical="top" wrapText="1"/>
    </xf>
    <xf numFmtId="0" fontId="0" fillId="0" borderId="0" xfId="0" applyFont="1" applyFill="1" applyBorder="1" applyAlignment="1">
      <alignment horizontal="center"/>
    </xf>
    <xf numFmtId="0" fontId="1" fillId="0" borderId="35" xfId="0" applyFont="1" applyFill="1" applyBorder="1" applyAlignment="1">
      <alignment horizontal="center" wrapText="1"/>
    </xf>
    <xf numFmtId="0" fontId="1" fillId="0" borderId="63" xfId="0" applyFont="1" applyFill="1" applyBorder="1" applyAlignment="1">
      <alignment horizontal="center" wrapText="1"/>
    </xf>
    <xf numFmtId="0" fontId="4" fillId="0" borderId="22"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center" wrapText="1"/>
    </xf>
    <xf numFmtId="0" fontId="4" fillId="0" borderId="35" xfId="0" applyFont="1" applyFill="1" applyBorder="1" applyAlignment="1">
      <alignment horizontal="center" wrapText="1"/>
    </xf>
    <xf numFmtId="0" fontId="4" fillId="0" borderId="63" xfId="0" applyFont="1" applyFill="1" applyBorder="1" applyAlignment="1">
      <alignment horizontal="center" wrapText="1"/>
    </xf>
    <xf numFmtId="0" fontId="4" fillId="0" borderId="21" xfId="0" applyFont="1" applyFill="1" applyBorder="1" applyAlignment="1">
      <alignment horizontal="center" vertical="top" wrapText="1"/>
    </xf>
    <xf numFmtId="0" fontId="4" fillId="33" borderId="22" xfId="0" applyFont="1" applyFill="1" applyBorder="1" applyAlignment="1">
      <alignment horizontal="center" vertical="top" wrapText="1"/>
    </xf>
    <xf numFmtId="0" fontId="4" fillId="33" borderId="23" xfId="0" applyFont="1" applyFill="1" applyBorder="1" applyAlignment="1">
      <alignment horizontal="center" vertical="top" wrapText="1"/>
    </xf>
    <xf numFmtId="0" fontId="4" fillId="33" borderId="10" xfId="0" applyFont="1" applyFill="1" applyBorder="1" applyAlignment="1">
      <alignment horizontal="center" vertical="top" wrapText="1"/>
    </xf>
    <xf numFmtId="0" fontId="4" fillId="33" borderId="35" xfId="0" applyFont="1" applyFill="1" applyBorder="1" applyAlignment="1">
      <alignment horizontal="center" wrapText="1"/>
    </xf>
    <xf numFmtId="0" fontId="4" fillId="33" borderId="63" xfId="0" applyFont="1" applyFill="1" applyBorder="1" applyAlignment="1">
      <alignment horizontal="center" wrapText="1"/>
    </xf>
    <xf numFmtId="0" fontId="4" fillId="33" borderId="21" xfId="0" applyFont="1" applyFill="1" applyBorder="1" applyAlignment="1">
      <alignment horizontal="center" vertical="top" wrapText="1"/>
    </xf>
    <xf numFmtId="0" fontId="2" fillId="0" borderId="0" xfId="0" applyFont="1" applyAlignment="1">
      <alignment horizontal="left" wrapText="1"/>
    </xf>
    <xf numFmtId="0" fontId="4" fillId="33" borderId="10" xfId="0" applyFont="1" applyFill="1" applyBorder="1" applyAlignment="1">
      <alignment horizontal="center" wrapText="1"/>
    </xf>
    <xf numFmtId="0" fontId="0" fillId="0" borderId="0" xfId="0" applyFont="1" applyAlignment="1">
      <alignment horizontal="left" wrapText="1"/>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Tests" xfId="57"/>
    <cellStyle name="Normal_(1) VINs with diesel" xfId="58"/>
    <cellStyle name="Normal_(1) VINs with diesel_1" xfId="59"/>
    <cellStyle name="Normal_(2)(Diesel)" xfId="60"/>
    <cellStyle name="Normal_(2)(i) MA31" xfId="61"/>
    <cellStyle name="Normal_(2)(i) OBD" xfId="62"/>
    <cellStyle name="Normal_(2)(i) Opacity" xfId="63"/>
    <cellStyle name="Normal_(2)(i) Trans" xfId="64"/>
    <cellStyle name="Normal_(2)(ii) OBD" xfId="65"/>
    <cellStyle name="Normal_(2)(iii) OBD" xfId="66"/>
    <cellStyle name="Normal_(2)(iv) OBD" xfId="67"/>
    <cellStyle name="Normal_(2)(v) Hardship Extensions" xfId="68"/>
    <cellStyle name="Normal_(2)(vi) No Outcome" xfId="69"/>
    <cellStyle name="Normal_(2)(xi) Pass OBD" xfId="70"/>
    <cellStyle name="Normal_(2)(xi) Pass OBD_1" xfId="71"/>
    <cellStyle name="Normal_(2)(xii) Fail OBD" xfId="72"/>
    <cellStyle name="Normal_(2)(xix) MIL on no DTCs" xfId="73"/>
    <cellStyle name="Normal_(2)(xxi) MIL on w DTCs " xfId="74"/>
    <cellStyle name="Normal_(2)(xxii) MIL off no DTCs " xfId="75"/>
    <cellStyle name="Normal_(2)(xxii) MIL off no DTCs _1" xfId="76"/>
    <cellStyle name="Normal_(2)(xxiii) Not Ready" xfId="77"/>
    <cellStyle name="Normal_(2)(xxiii) Not Ready Failures" xfId="78"/>
    <cellStyle name="Normal_(2)(xxiii) Not Ready Turnaways" xfId="79"/>
    <cellStyle name="Normal_(2)(xxiv)OBD Exceptions" xfId="80"/>
    <cellStyle name="Normal_2003_EPA_Test_Data_Report_Tables_DRAFT_2_Formatted" xfId="81"/>
    <cellStyle name="Normal_Diesel results 2003" xfId="82"/>
    <cellStyle name="Normal_NoKnownOut_InitialFailed_Paul" xfId="83"/>
    <cellStyle name="Normal_QA" xfId="84"/>
    <cellStyle name="Normal_Sheet1" xfId="85"/>
    <cellStyle name="Normal_Sheet2" xfId="86"/>
    <cellStyle name="Normal_worksheet" xfId="87"/>
    <cellStyle name="Normal_xtra" xfId="88"/>
    <cellStyle name="Note" xfId="89"/>
    <cellStyle name="Output" xfId="90"/>
    <cellStyle name="Percent" xfId="91"/>
    <cellStyle name="Title" xfId="92"/>
    <cellStyle name="Total" xfId="93"/>
    <cellStyle name="Warning Text"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2005 Failure Rate by Model Year</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Non-diesel Initial Tests</a:t>
            </a:r>
          </a:p>
        </c:rich>
      </c:tx>
      <c:layout>
        <c:manualLayout>
          <c:xMode val="factor"/>
          <c:yMode val="factor"/>
          <c:x val="0.002"/>
          <c:y val="0"/>
        </c:manualLayout>
      </c:layout>
      <c:spPr>
        <a:noFill/>
        <a:ln>
          <a:noFill/>
        </a:ln>
      </c:spPr>
    </c:title>
    <c:plotArea>
      <c:layout>
        <c:manualLayout>
          <c:xMode val="edge"/>
          <c:yMode val="edge"/>
          <c:x val="0.07325"/>
          <c:y val="0.1435"/>
          <c:w val="0.908"/>
          <c:h val="0.748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(xtra!$A$6:$A$17,xtra!$A$19:$A$29)</c:f>
              <c:numCache/>
            </c:numRef>
          </c:cat>
          <c:val>
            <c:numRef>
              <c:f>(xtra!$J$6:$J$17,xtra!$J$19:$J$29)</c:f>
              <c:numCache/>
            </c:numRef>
          </c:val>
          <c:smooth val="0"/>
        </c:ser>
        <c:marker val="1"/>
        <c:axId val="44765338"/>
        <c:axId val="234859"/>
      </c:lineChart>
      <c:catAx>
        <c:axId val="44765338"/>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Model Year</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34859"/>
        <c:crosses val="autoZero"/>
        <c:auto val="1"/>
        <c:lblOffset val="100"/>
        <c:tickLblSkip val="1"/>
        <c:noMultiLvlLbl val="0"/>
      </c:catAx>
      <c:valAx>
        <c:axId val="234859"/>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Failure Rate</a:t>
                </a:r>
              </a:p>
            </c:rich>
          </c:tx>
          <c:layout>
            <c:manualLayout>
              <c:xMode val="factor"/>
              <c:yMode val="factor"/>
              <c:x val="-0.0042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765338"/>
        <c:crossesAt val="1"/>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Diesel Test Initial Failure Rate
</a:t>
            </a:r>
            <a:r>
              <a:rPr lang="en-US" cap="none" sz="1375" b="0" i="0" u="none" baseline="0">
                <a:solidFill>
                  <a:srgbClr val="000000"/>
                </a:solidFill>
                <a:latin typeface="Arial"/>
                <a:ea typeface="Arial"/>
                <a:cs typeface="Arial"/>
              </a:rPr>
              <a:t>by Model Year and Vehicle Type</a:t>
            </a:r>
          </a:p>
        </c:rich>
      </c:tx>
      <c:layout>
        <c:manualLayout>
          <c:xMode val="factor"/>
          <c:yMode val="factor"/>
          <c:x val="0.0025"/>
          <c:y val="0"/>
        </c:manualLayout>
      </c:layout>
      <c:spPr>
        <a:noFill/>
        <a:ln>
          <a:noFill/>
        </a:ln>
      </c:spPr>
    </c:title>
    <c:plotArea>
      <c:layout>
        <c:manualLayout>
          <c:xMode val="edge"/>
          <c:yMode val="edge"/>
          <c:x val="0.0365"/>
          <c:y val="0.149"/>
          <c:w val="0.91425"/>
          <c:h val="0.775"/>
        </c:manualLayout>
      </c:layout>
      <c:lineChart>
        <c:grouping val="standard"/>
        <c:varyColors val="0"/>
        <c:ser>
          <c:idx val="0"/>
          <c:order val="0"/>
          <c:tx>
            <c:strRef>
              <c:f>'(2)(i) Opacity'!$B$9:$D$9</c:f>
              <c:strCache>
                <c:ptCount val="1"/>
                <c:pt idx="0">
                  <c:v>MDDV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'(2)(i) Opacity'!$A$11:$A$37</c:f>
              <c:numCache/>
            </c:numRef>
          </c:cat>
          <c:val>
            <c:numRef>
              <c:f>'(2)(i) Opacity'!$D$11:$D$37</c:f>
              <c:numCache/>
            </c:numRef>
          </c:val>
          <c:smooth val="0"/>
        </c:ser>
        <c:ser>
          <c:idx val="1"/>
          <c:order val="1"/>
          <c:tx>
            <c:strRef>
              <c:f>'(2)(i) Opacity'!$E$9:$G$9</c:f>
              <c:strCache>
                <c:ptCount val="1"/>
                <c:pt idx="0">
                  <c:v>HDDV</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'(2)(i) Opacity'!$G$11:$G$37</c:f>
              <c:numCache/>
            </c:numRef>
          </c:val>
          <c:smooth val="0"/>
        </c:ser>
        <c:marker val="1"/>
        <c:axId val="53207700"/>
        <c:axId val="9107253"/>
      </c:lineChart>
      <c:catAx>
        <c:axId val="53207700"/>
        <c:scaling>
          <c:orientation val="minMax"/>
        </c:scaling>
        <c:axPos val="b"/>
        <c:title>
          <c:tx>
            <c:rich>
              <a:bodyPr vert="horz" rot="0" anchor="ctr"/>
              <a:lstStyle/>
              <a:p>
                <a:pPr algn="ctr">
                  <a:defRPr/>
                </a:pPr>
                <a:r>
                  <a:rPr lang="en-US" cap="none" sz="1375" b="1" i="0" u="none" baseline="0">
                    <a:solidFill>
                      <a:srgbClr val="000000"/>
                    </a:solidFill>
                    <a:latin typeface="Arial"/>
                    <a:ea typeface="Arial"/>
                    <a:cs typeface="Arial"/>
                  </a:rPr>
                  <a:t>Model Year</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175" b="1" i="0" u="none" baseline="0">
                <a:solidFill>
                  <a:srgbClr val="000000"/>
                </a:solidFill>
                <a:latin typeface="Arial"/>
                <a:ea typeface="Arial"/>
                <a:cs typeface="Arial"/>
              </a:defRPr>
            </a:pPr>
          </a:p>
        </c:txPr>
        <c:crossAx val="9107253"/>
        <c:crosses val="autoZero"/>
        <c:auto val="1"/>
        <c:lblOffset val="100"/>
        <c:tickLblSkip val="2"/>
        <c:noMultiLvlLbl val="0"/>
      </c:catAx>
      <c:valAx>
        <c:axId val="9107253"/>
        <c:scaling>
          <c:orientation val="minMax"/>
        </c:scaling>
        <c:axPos val="l"/>
        <c:title>
          <c:tx>
            <c:rich>
              <a:bodyPr vert="horz" rot="-5400000" anchor="ctr"/>
              <a:lstStyle/>
              <a:p>
                <a:pPr algn="ctr">
                  <a:defRPr/>
                </a:pPr>
                <a:r>
                  <a:rPr lang="en-US" cap="none" sz="1375" b="1" i="0" u="none" baseline="0">
                    <a:solidFill>
                      <a:srgbClr val="000000"/>
                    </a:solidFill>
                    <a:latin typeface="Arial"/>
                    <a:ea typeface="Arial"/>
                    <a:cs typeface="Arial"/>
                  </a:rPr>
                  <a:t>Failure Rate (%)</a:t>
                </a:r>
              </a:p>
            </c:rich>
          </c:tx>
          <c:layout>
            <c:manualLayout>
              <c:xMode val="factor"/>
              <c:yMode val="factor"/>
              <c:x val="-0.001"/>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53207700"/>
        <c:crossesAt val="1"/>
        <c:crossBetween val="between"/>
        <c:dispUnits/>
      </c:valAx>
      <c:spPr>
        <a:noFill/>
        <a:ln w="12700">
          <a:solidFill>
            <a:srgbClr val="808080"/>
          </a:solidFill>
        </a:ln>
      </c:spPr>
    </c:plotArea>
    <c:legend>
      <c:legendPos val="r"/>
      <c:layout>
        <c:manualLayout>
          <c:xMode val="edge"/>
          <c:yMode val="edge"/>
          <c:x val="0.8255"/>
          <c:y val="0.1955"/>
          <c:w val="0.1095"/>
          <c:h val="0.085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Diesel Test Initial Failures
</a:t>
            </a:r>
            <a:r>
              <a:rPr lang="en-US" cap="none" sz="1375" b="0" i="0" u="none" baseline="0">
                <a:solidFill>
                  <a:srgbClr val="000000"/>
                </a:solidFill>
                <a:latin typeface="Arial"/>
                <a:ea typeface="Arial"/>
                <a:cs typeface="Arial"/>
              </a:rPr>
              <a:t>by Model Year and Vehicle Type</a:t>
            </a:r>
          </a:p>
        </c:rich>
      </c:tx>
      <c:layout>
        <c:manualLayout>
          <c:xMode val="factor"/>
          <c:yMode val="factor"/>
          <c:x val="0.00525"/>
          <c:y val="-0.01175"/>
        </c:manualLayout>
      </c:layout>
      <c:spPr>
        <a:noFill/>
        <a:ln>
          <a:noFill/>
        </a:ln>
      </c:spPr>
    </c:title>
    <c:plotArea>
      <c:layout>
        <c:manualLayout>
          <c:xMode val="edge"/>
          <c:yMode val="edge"/>
          <c:x val="0.0435"/>
          <c:y val="0.11725"/>
          <c:w val="0.9425"/>
          <c:h val="0.804"/>
        </c:manualLayout>
      </c:layout>
      <c:lineChart>
        <c:grouping val="standard"/>
        <c:varyColors val="0"/>
        <c:ser>
          <c:idx val="0"/>
          <c:order val="0"/>
          <c:tx>
            <c:strRef>
              <c:f>'(2)(i) Opacity'!$B$9:$D$9</c:f>
              <c:strCache>
                <c:ptCount val="1"/>
                <c:pt idx="0">
                  <c:v>MDDV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'(2)(i) Opacity'!$A$11:$A$37</c:f>
              <c:numCache/>
            </c:numRef>
          </c:cat>
          <c:val>
            <c:numRef>
              <c:f>'(2)(i) Opacity'!$B$11:$B$37</c:f>
              <c:numCache/>
            </c:numRef>
          </c:val>
          <c:smooth val="0"/>
        </c:ser>
        <c:ser>
          <c:idx val="1"/>
          <c:order val="1"/>
          <c:tx>
            <c:strRef>
              <c:f>'(2)(i) Opacity'!$E$9:$G$9</c:f>
              <c:strCache>
                <c:ptCount val="1"/>
                <c:pt idx="0">
                  <c:v>HDDV</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'(2)(i) Opacity'!$E$11:$E$37</c:f>
              <c:numCache/>
            </c:numRef>
          </c:val>
          <c:smooth val="0"/>
        </c:ser>
        <c:marker val="1"/>
        <c:axId val="14856414"/>
        <c:axId val="66598863"/>
      </c:lineChart>
      <c:catAx>
        <c:axId val="14856414"/>
        <c:scaling>
          <c:orientation val="minMax"/>
        </c:scaling>
        <c:axPos val="b"/>
        <c:title>
          <c:tx>
            <c:rich>
              <a:bodyPr vert="horz" rot="0" anchor="ctr"/>
              <a:lstStyle/>
              <a:p>
                <a:pPr algn="ctr">
                  <a:defRPr/>
                </a:pPr>
                <a:r>
                  <a:rPr lang="en-US" cap="none" sz="1375" b="1" i="0" u="none" baseline="0">
                    <a:solidFill>
                      <a:srgbClr val="000000"/>
                    </a:solidFill>
                    <a:latin typeface="Arial"/>
                    <a:ea typeface="Arial"/>
                    <a:cs typeface="Arial"/>
                  </a:rPr>
                  <a:t>Model Year</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175" b="1" i="0" u="none" baseline="0">
                <a:solidFill>
                  <a:srgbClr val="000000"/>
                </a:solidFill>
                <a:latin typeface="Arial"/>
                <a:ea typeface="Arial"/>
                <a:cs typeface="Arial"/>
              </a:defRPr>
            </a:pPr>
          </a:p>
        </c:txPr>
        <c:crossAx val="66598863"/>
        <c:crosses val="autoZero"/>
        <c:auto val="1"/>
        <c:lblOffset val="100"/>
        <c:tickLblSkip val="2"/>
        <c:noMultiLvlLbl val="0"/>
      </c:catAx>
      <c:valAx>
        <c:axId val="66598863"/>
        <c:scaling>
          <c:orientation val="minMax"/>
        </c:scaling>
        <c:axPos val="l"/>
        <c:title>
          <c:tx>
            <c:rich>
              <a:bodyPr vert="horz" rot="-5400000" anchor="ctr"/>
              <a:lstStyle/>
              <a:p>
                <a:pPr algn="ctr">
                  <a:defRPr/>
                </a:pPr>
                <a:r>
                  <a:rPr lang="en-US" cap="none" sz="1375" b="1" i="0" u="none" baseline="0">
                    <a:solidFill>
                      <a:srgbClr val="000000"/>
                    </a:solidFill>
                    <a:latin typeface="Arial"/>
                    <a:ea typeface="Arial"/>
                    <a:cs typeface="Arial"/>
                  </a:rPr>
                  <a:t>Number of Fails</a:t>
                </a:r>
              </a:p>
            </c:rich>
          </c:tx>
          <c:layout>
            <c:manualLayout>
              <c:xMode val="factor"/>
              <c:yMode val="factor"/>
              <c:x val="-0.002"/>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14856414"/>
        <c:crossesAt val="1"/>
        <c:crossBetween val="between"/>
        <c:dispUnits/>
      </c:valAx>
      <c:spPr>
        <a:noFill/>
        <a:ln w="12700">
          <a:solidFill>
            <a:srgbClr val="808080"/>
          </a:solidFill>
        </a:ln>
      </c:spPr>
    </c:plotArea>
    <c:legend>
      <c:legendPos val="r"/>
      <c:layout>
        <c:manualLayout>
          <c:xMode val="edge"/>
          <c:yMode val="edge"/>
          <c:x val="0.86875"/>
          <c:y val="0.16625"/>
          <c:w val="0.108"/>
          <c:h val="0.082"/>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OBDII 1st Retest Failure Rate - Non-diesel
</a:t>
            </a:r>
            <a:r>
              <a:rPr lang="en-US" cap="none" sz="1400" b="0" i="0" u="none" baseline="0">
                <a:solidFill>
                  <a:srgbClr val="000000"/>
                </a:solidFill>
                <a:latin typeface="Arial"/>
                <a:ea typeface="Arial"/>
                <a:cs typeface="Arial"/>
              </a:rPr>
              <a:t>by Model Year and Vehicle Class</a:t>
            </a:r>
            <a:r>
              <a:rPr lang="en-US" cap="none" sz="1600" b="0" i="0" u="none" baseline="0">
                <a:solidFill>
                  <a:srgbClr val="000000"/>
                </a:solidFill>
                <a:latin typeface="Arial"/>
                <a:ea typeface="Arial"/>
                <a:cs typeface="Arial"/>
              </a:rPr>
              <a:t> </a:t>
            </a:r>
          </a:p>
        </c:rich>
      </c:tx>
      <c:layout>
        <c:manualLayout>
          <c:xMode val="factor"/>
          <c:yMode val="factor"/>
          <c:x val="0.00625"/>
          <c:y val="-0.00175"/>
        </c:manualLayout>
      </c:layout>
      <c:spPr>
        <a:noFill/>
        <a:ln>
          <a:noFill/>
        </a:ln>
      </c:spPr>
    </c:title>
    <c:plotArea>
      <c:layout>
        <c:manualLayout>
          <c:xMode val="edge"/>
          <c:yMode val="edge"/>
          <c:x val="0.081"/>
          <c:y val="0.21125"/>
          <c:w val="0.86175"/>
          <c:h val="0.70775"/>
        </c:manualLayout>
      </c:layout>
      <c:scatterChart>
        <c:scatterStyle val="lineMarker"/>
        <c:varyColors val="0"/>
        <c:ser>
          <c:idx val="0"/>
          <c:order val="0"/>
          <c:tx>
            <c:strRef>
              <c:f>'(2)(ii) OBD'!$B$7:$D$7</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'(2)(ii) OBD'!$A$9:$A$23</c:f>
              <c:numCache/>
            </c:numRef>
          </c:xVal>
          <c:yVal>
            <c:numRef>
              <c:f>'(2)(ii) OBD'!$D$9:$D$23</c:f>
              <c:numCache/>
            </c:numRef>
          </c:yVal>
          <c:smooth val="0"/>
        </c:ser>
        <c:ser>
          <c:idx val="1"/>
          <c:order val="1"/>
          <c:tx>
            <c:strRef>
              <c:f>'(2)(ii) OBD'!$E$7:$G$7</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'(2)(ii) OBD'!$A$9:$A$23</c:f>
              <c:numCache/>
            </c:numRef>
          </c:xVal>
          <c:yVal>
            <c:numRef>
              <c:f>'(2)(ii) OBD'!$G$9:$G$23</c:f>
              <c:numCache/>
            </c:numRef>
          </c:yVal>
          <c:smooth val="0"/>
        </c:ser>
        <c:ser>
          <c:idx val="2"/>
          <c:order val="2"/>
          <c:tx>
            <c:strRef>
              <c:f>'(2)(ii) OBD'!$H$7:$J$7</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xVal>
            <c:numRef>
              <c:f>'(2)(ii) OBD'!$A$21:$A$23</c:f>
              <c:numCache/>
            </c:numRef>
          </c:xVal>
          <c:yVal>
            <c:numRef>
              <c:f>'(2)(ii) OBD'!$J$21:$J$23</c:f>
              <c:numCache/>
            </c:numRef>
          </c:yVal>
          <c:smooth val="0"/>
        </c:ser>
        <c:axId val="62518856"/>
        <c:axId val="25798793"/>
      </c:scatterChart>
      <c:valAx>
        <c:axId val="62518856"/>
        <c:scaling>
          <c:orientation val="minMax"/>
          <c:max val="2010"/>
          <c:min val="1996"/>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000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5798793"/>
        <c:crosses val="autoZero"/>
        <c:crossBetween val="midCat"/>
        <c:dispUnits/>
        <c:majorUnit val="1"/>
      </c:valAx>
      <c:valAx>
        <c:axId val="25798793"/>
        <c:scaling>
          <c:orientation val="minMax"/>
          <c:max val="0.2"/>
        </c:scaling>
        <c:axPos val="l"/>
        <c:title>
          <c:tx>
            <c:rich>
              <a:bodyPr vert="horz" rot="-5400000" anchor="ctr"/>
              <a:lstStyle/>
              <a:p>
                <a:pPr algn="ctr">
                  <a:defRPr/>
                </a:pPr>
                <a:r>
                  <a:rPr lang="en-US" cap="none" sz="1400" b="1" i="0" u="none" baseline="0">
                    <a:solidFill>
                      <a:srgbClr val="000000"/>
                    </a:solidFill>
                    <a:latin typeface="Arial"/>
                    <a:ea typeface="Arial"/>
                    <a:cs typeface="Arial"/>
                  </a:rPr>
                  <a:t>Failure Rate (%)</a:t>
                </a:r>
              </a:p>
            </c:rich>
          </c:tx>
          <c:layout>
            <c:manualLayout>
              <c:xMode val="factor"/>
              <c:yMode val="factor"/>
              <c:x val="-0.002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2518856"/>
        <c:crosses val="autoZero"/>
        <c:crossBetween val="midCat"/>
        <c:dispUnits/>
        <c:majorUnit val="0.05"/>
      </c:valAx>
      <c:spPr>
        <a:noFill/>
        <a:ln w="12700">
          <a:solidFill>
            <a:srgbClr val="808080"/>
          </a:solidFill>
        </a:ln>
      </c:spPr>
    </c:plotArea>
    <c:legend>
      <c:legendPos val="r"/>
      <c:layout>
        <c:manualLayout>
          <c:xMode val="edge"/>
          <c:yMode val="edge"/>
          <c:x val="0.7655"/>
          <c:y val="0.2725"/>
          <c:w val="0.11725"/>
          <c:h val="0.100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OBDII 1st Retest Failures - Non-diesel
</a:t>
            </a:r>
            <a:r>
              <a:rPr lang="en-US" cap="none" sz="1400" b="0" i="0" u="none" baseline="0">
                <a:solidFill>
                  <a:srgbClr val="000000"/>
                </a:solidFill>
                <a:latin typeface="Arial"/>
                <a:ea typeface="Arial"/>
                <a:cs typeface="Arial"/>
              </a:rPr>
              <a:t>by Model Year and Vehicle Class</a:t>
            </a:r>
            <a:r>
              <a:rPr lang="en-US" cap="none" sz="1600" b="0" i="0" u="none" baseline="0">
                <a:solidFill>
                  <a:srgbClr val="000000"/>
                </a:solidFill>
                <a:latin typeface="Arial"/>
                <a:ea typeface="Arial"/>
                <a:cs typeface="Arial"/>
              </a:rPr>
              <a:t> </a:t>
            </a:r>
          </a:p>
        </c:rich>
      </c:tx>
      <c:layout>
        <c:manualLayout>
          <c:xMode val="factor"/>
          <c:yMode val="factor"/>
          <c:x val="0.0075"/>
          <c:y val="-0.00175"/>
        </c:manualLayout>
      </c:layout>
      <c:spPr>
        <a:noFill/>
        <a:ln>
          <a:noFill/>
        </a:ln>
      </c:spPr>
    </c:title>
    <c:plotArea>
      <c:layout>
        <c:manualLayout>
          <c:xMode val="edge"/>
          <c:yMode val="edge"/>
          <c:x val="0.065"/>
          <c:y val="0.14125"/>
          <c:w val="0.8795"/>
          <c:h val="0.7605"/>
        </c:manualLayout>
      </c:layout>
      <c:lineChart>
        <c:grouping val="standard"/>
        <c:varyColors val="0"/>
        <c:ser>
          <c:idx val="0"/>
          <c:order val="0"/>
          <c:tx>
            <c:strRef>
              <c:f>'(2)(ii) OBD'!$B$7:$D$7</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'(2)(ii) OBD'!$A$9:$A$23</c:f>
              <c:numCache/>
            </c:numRef>
          </c:cat>
          <c:val>
            <c:numRef>
              <c:f>'(2)(ii) OBD'!$B$9:$B$23</c:f>
              <c:numCache/>
            </c:numRef>
          </c:val>
          <c:smooth val="0"/>
        </c:ser>
        <c:ser>
          <c:idx val="1"/>
          <c:order val="1"/>
          <c:tx>
            <c:strRef>
              <c:f>'(2)(ii) OBD'!$E$7:$G$7</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'(2)(ii) OBD'!$A$9:$A$23</c:f>
              <c:numCache/>
            </c:numRef>
          </c:cat>
          <c:val>
            <c:numRef>
              <c:f>'(2)(ii) OBD'!$E$9:$E$23</c:f>
              <c:numCache/>
            </c:numRef>
          </c:val>
          <c:smooth val="0"/>
        </c:ser>
        <c:ser>
          <c:idx val="2"/>
          <c:order val="2"/>
          <c:tx>
            <c:strRef>
              <c:f>'(2)(ii) OBD'!$H$7:$J$7</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numRef>
              <c:f>'(2)(ii) OBD'!$A$9:$A$23</c:f>
              <c:numCache/>
            </c:numRef>
          </c:cat>
          <c:val>
            <c:numRef>
              <c:f>'(2)(ii) OBD'!$H$9:$H$23</c:f>
              <c:numCache/>
            </c:numRef>
          </c:val>
          <c:smooth val="0"/>
        </c:ser>
        <c:marker val="1"/>
        <c:axId val="30862546"/>
        <c:axId val="9327459"/>
      </c:lineChart>
      <c:catAx>
        <c:axId val="3086254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9327459"/>
        <c:crosses val="autoZero"/>
        <c:auto val="1"/>
        <c:lblOffset val="100"/>
        <c:tickLblSkip val="1"/>
        <c:noMultiLvlLbl val="0"/>
      </c:catAx>
      <c:valAx>
        <c:axId val="932745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0862546"/>
        <c:crossesAt val="1"/>
        <c:crossBetween val="midCat"/>
        <c:dispUnits/>
        <c:majorUnit val="100"/>
      </c:valAx>
      <c:spPr>
        <a:noFill/>
        <a:ln w="12700">
          <a:solidFill>
            <a:srgbClr val="808080"/>
          </a:solidFill>
        </a:ln>
      </c:spPr>
    </c:plotArea>
    <c:legend>
      <c:legendPos val="r"/>
      <c:layout>
        <c:manualLayout>
          <c:xMode val="edge"/>
          <c:yMode val="edge"/>
          <c:x val="0.77"/>
          <c:y val="0.1965"/>
          <c:w val="0.1175"/>
          <c:h val="0.100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OBD 1st Retest Pass Rate - Non-diesel
</a:t>
            </a:r>
            <a:r>
              <a:rPr lang="en-US" cap="none" sz="1200" b="0" i="0" u="none" baseline="0">
                <a:solidFill>
                  <a:srgbClr val="000000"/>
                </a:solidFill>
                <a:latin typeface="Arial"/>
                <a:ea typeface="Arial"/>
                <a:cs typeface="Arial"/>
              </a:rPr>
              <a:t>by Model Year and Vehicle Class</a:t>
            </a:r>
            <a:r>
              <a:rPr lang="en-US" cap="none" sz="1600" b="0" i="0" u="none" baseline="0">
                <a:solidFill>
                  <a:srgbClr val="000000"/>
                </a:solidFill>
                <a:latin typeface="Arial"/>
                <a:ea typeface="Arial"/>
                <a:cs typeface="Arial"/>
              </a:rPr>
              <a:t> </a:t>
            </a:r>
          </a:p>
        </c:rich>
      </c:tx>
      <c:layout>
        <c:manualLayout>
          <c:xMode val="factor"/>
          <c:yMode val="factor"/>
          <c:x val="0.00225"/>
          <c:y val="-0.00175"/>
        </c:manualLayout>
      </c:layout>
      <c:spPr>
        <a:noFill/>
        <a:ln>
          <a:noFill/>
        </a:ln>
      </c:spPr>
    </c:title>
    <c:plotArea>
      <c:layout>
        <c:manualLayout>
          <c:xMode val="edge"/>
          <c:yMode val="edge"/>
          <c:x val="0.055"/>
          <c:y val="0.19175"/>
          <c:w val="0.86675"/>
          <c:h val="0.728"/>
        </c:manualLayout>
      </c:layout>
      <c:scatterChart>
        <c:scatterStyle val="lineMarker"/>
        <c:varyColors val="0"/>
        <c:ser>
          <c:idx val="0"/>
          <c:order val="0"/>
          <c:tx>
            <c:strRef>
              <c:f>'(2)(iii) OBD'!$B$7:$D$7</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'(2)(iii) OBD'!$A$9:$A$23</c:f>
              <c:numCache/>
            </c:numRef>
          </c:xVal>
          <c:yVal>
            <c:numRef>
              <c:f>'(2)(iii) OBD'!$D$9:$D$23</c:f>
              <c:numCache/>
            </c:numRef>
          </c:yVal>
          <c:smooth val="0"/>
        </c:ser>
        <c:ser>
          <c:idx val="1"/>
          <c:order val="1"/>
          <c:tx>
            <c:strRef>
              <c:f>'(2)(iii) OBD'!$E$7:$G$7</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'(2)(iii) OBD'!$A$9:$A$23</c:f>
              <c:numCache/>
            </c:numRef>
          </c:xVal>
          <c:yVal>
            <c:numRef>
              <c:f>'(2)(iii) OBD'!$G$9:$G$23</c:f>
              <c:numCache/>
            </c:numRef>
          </c:yVal>
          <c:smooth val="0"/>
        </c:ser>
        <c:ser>
          <c:idx val="2"/>
          <c:order val="2"/>
          <c:tx>
            <c:strRef>
              <c:f>'(2)(iii) OBD'!$H$7:$J$7</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xVal>
            <c:numRef>
              <c:f>'(2)(iii) OBD'!$A$21:$A$23</c:f>
              <c:numCache/>
            </c:numRef>
          </c:xVal>
          <c:yVal>
            <c:numRef>
              <c:f>'(2)(iii) OBD'!$J$21:$J$23</c:f>
              <c:numCache/>
            </c:numRef>
          </c:yVal>
          <c:smooth val="0"/>
        </c:ser>
        <c:axId val="16838268"/>
        <c:axId val="17326685"/>
      </c:scatterChart>
      <c:valAx>
        <c:axId val="16838268"/>
        <c:scaling>
          <c:orientation val="minMax"/>
          <c:max val="2010"/>
          <c:min val="1996"/>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000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7326685"/>
        <c:crosses val="autoZero"/>
        <c:crossBetween val="midCat"/>
        <c:dispUnits/>
        <c:majorUnit val="1"/>
      </c:valAx>
      <c:valAx>
        <c:axId val="17326685"/>
        <c:scaling>
          <c:orientation val="minMax"/>
          <c:max val="1"/>
          <c:min val="0.7"/>
        </c:scaling>
        <c:axPos val="l"/>
        <c:title>
          <c:tx>
            <c:rich>
              <a:bodyPr vert="horz" rot="-5400000" anchor="ctr"/>
              <a:lstStyle/>
              <a:p>
                <a:pPr algn="ctr">
                  <a:defRPr/>
                </a:pPr>
                <a:r>
                  <a:rPr lang="en-US" cap="none" sz="1400" b="1" i="0" u="none" baseline="0">
                    <a:solidFill>
                      <a:srgbClr val="000000"/>
                    </a:solidFill>
                    <a:latin typeface="Arial"/>
                    <a:ea typeface="Arial"/>
                    <a:cs typeface="Arial"/>
                  </a:rPr>
                  <a:t>Pass Rate (%)</a:t>
                </a:r>
              </a:p>
            </c:rich>
          </c:tx>
          <c:layout>
            <c:manualLayout>
              <c:xMode val="factor"/>
              <c:yMode val="factor"/>
              <c:x val="-0.002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6838268"/>
        <c:crosses val="autoZero"/>
        <c:crossBetween val="midCat"/>
        <c:dispUnits/>
        <c:majorUnit val="0.05"/>
      </c:valAx>
      <c:spPr>
        <a:noFill/>
        <a:ln w="12700">
          <a:solidFill>
            <a:srgbClr val="808080"/>
          </a:solidFill>
        </a:ln>
      </c:spPr>
    </c:plotArea>
    <c:legend>
      <c:legendPos val="r"/>
      <c:layout>
        <c:manualLayout>
          <c:xMode val="edge"/>
          <c:yMode val="edge"/>
          <c:x val="0.13325"/>
          <c:y val="0.2385"/>
          <c:w val="0.1075"/>
          <c:h val="0.107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OBD 1st Retest Passes - Non-diesel
</a:t>
            </a:r>
            <a:r>
              <a:rPr lang="en-US" cap="none" sz="1600" b="0" i="0" u="none" baseline="0">
                <a:solidFill>
                  <a:srgbClr val="000000"/>
                </a:solidFill>
                <a:latin typeface="Arial"/>
                <a:ea typeface="Arial"/>
                <a:cs typeface="Arial"/>
              </a:rPr>
              <a:t>by Model Year and Vehicle Class </a:t>
            </a:r>
          </a:p>
        </c:rich>
      </c:tx>
      <c:layout>
        <c:manualLayout>
          <c:xMode val="factor"/>
          <c:yMode val="factor"/>
          <c:x val="0.00225"/>
          <c:y val="-0.00175"/>
        </c:manualLayout>
      </c:layout>
      <c:spPr>
        <a:noFill/>
        <a:ln>
          <a:noFill/>
        </a:ln>
      </c:spPr>
    </c:title>
    <c:plotArea>
      <c:layout>
        <c:manualLayout>
          <c:xMode val="edge"/>
          <c:yMode val="edge"/>
          <c:x val="0.0635"/>
          <c:y val="0.15125"/>
          <c:w val="0.86475"/>
          <c:h val="0.77075"/>
        </c:manualLayout>
      </c:layout>
      <c:lineChart>
        <c:grouping val="standard"/>
        <c:varyColors val="0"/>
        <c:ser>
          <c:idx val="0"/>
          <c:order val="0"/>
          <c:tx>
            <c:strRef>
              <c:f>'(2)(iii) OBD'!$B$7:$D$7</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'(2)(iii) OBD'!$A$9:$A$23</c:f>
              <c:numCache/>
            </c:numRef>
          </c:cat>
          <c:val>
            <c:numRef>
              <c:f>'(2)(iii) OBD'!$B$9:$B$23</c:f>
              <c:numCache/>
            </c:numRef>
          </c:val>
          <c:smooth val="0"/>
        </c:ser>
        <c:ser>
          <c:idx val="1"/>
          <c:order val="1"/>
          <c:tx>
            <c:strRef>
              <c:f>'(2)(iii) OBD'!$E$7:$G$7</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'(2)(iii) OBD'!$A$9:$A$23</c:f>
              <c:numCache/>
            </c:numRef>
          </c:cat>
          <c:val>
            <c:numRef>
              <c:f>'(2)(iii) OBD'!$E$9:$E$23</c:f>
              <c:numCache/>
            </c:numRef>
          </c:val>
          <c:smooth val="0"/>
        </c:ser>
        <c:ser>
          <c:idx val="2"/>
          <c:order val="2"/>
          <c:tx>
            <c:strRef>
              <c:f>'(2)(iii) OBD'!$H$7:$J$7</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numRef>
              <c:f>'(2)(iii) OBD'!$A$9:$A$23</c:f>
              <c:numCache/>
            </c:numRef>
          </c:cat>
          <c:val>
            <c:numRef>
              <c:f>'(2)(iii) OBD'!$H$9:$H$23</c:f>
              <c:numCache/>
            </c:numRef>
          </c:val>
          <c:smooth val="0"/>
        </c:ser>
        <c:marker val="1"/>
        <c:axId val="21722438"/>
        <c:axId val="61284215"/>
      </c:lineChart>
      <c:catAx>
        <c:axId val="21722438"/>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1284215"/>
        <c:crosses val="autoZero"/>
        <c:auto val="1"/>
        <c:lblOffset val="100"/>
        <c:tickLblSkip val="1"/>
        <c:noMultiLvlLbl val="0"/>
      </c:catAx>
      <c:valAx>
        <c:axId val="61284215"/>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 of Passing Tests</a:t>
                </a:r>
              </a:p>
            </c:rich>
          </c:tx>
          <c:layout>
            <c:manualLayout>
              <c:xMode val="factor"/>
              <c:yMode val="factor"/>
              <c:x val="-0.0055"/>
              <c:y val="0.006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1722438"/>
        <c:crossesAt val="1"/>
        <c:crossBetween val="midCat"/>
        <c:dispUnits/>
      </c:valAx>
      <c:spPr>
        <a:noFill/>
        <a:ln w="12700">
          <a:solidFill>
            <a:srgbClr val="808080"/>
          </a:solidFill>
        </a:ln>
      </c:spPr>
    </c:plotArea>
    <c:legend>
      <c:legendPos val="r"/>
      <c:layout>
        <c:manualLayout>
          <c:xMode val="edge"/>
          <c:yMode val="edge"/>
          <c:x val="0.7765"/>
          <c:y val="0.1915"/>
          <c:w val="0.111"/>
          <c:h val="0.104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Arial"/>
                <a:ea typeface="Arial"/>
                <a:cs typeface="Arial"/>
              </a:rPr>
              <a:t>OBD 2nd or Subsequent Retest Pass Rate - Non-diesel
</a:t>
            </a:r>
            <a:r>
              <a:rPr lang="en-US" cap="none" sz="1350" b="0" i="0" u="none" baseline="0">
                <a:solidFill>
                  <a:srgbClr val="000000"/>
                </a:solidFill>
                <a:latin typeface="Arial"/>
                <a:ea typeface="Arial"/>
                <a:cs typeface="Arial"/>
              </a:rPr>
              <a:t>by Model Year and Vehicle Class </a:t>
            </a:r>
          </a:p>
        </c:rich>
      </c:tx>
      <c:layout>
        <c:manualLayout>
          <c:xMode val="factor"/>
          <c:yMode val="factor"/>
          <c:x val="-0.00475"/>
          <c:y val="-0.00175"/>
        </c:manualLayout>
      </c:layout>
      <c:spPr>
        <a:noFill/>
        <a:ln>
          <a:noFill/>
        </a:ln>
      </c:spPr>
    </c:title>
    <c:plotArea>
      <c:layout>
        <c:manualLayout>
          <c:xMode val="edge"/>
          <c:yMode val="edge"/>
          <c:x val="0.05475"/>
          <c:y val="0.18975"/>
          <c:w val="0.865"/>
          <c:h val="0.73175"/>
        </c:manualLayout>
      </c:layout>
      <c:scatterChart>
        <c:scatterStyle val="lineMarker"/>
        <c:varyColors val="0"/>
        <c:ser>
          <c:idx val="0"/>
          <c:order val="0"/>
          <c:tx>
            <c:strRef>
              <c:f>'(2)(iv) OBD'!$B$7:$D$7</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'(2)(iv) OBD'!$A$9:$A$23</c:f>
              <c:numCache/>
            </c:numRef>
          </c:xVal>
          <c:yVal>
            <c:numRef>
              <c:f>'(2)(iv) OBD'!$D$9:$D$23</c:f>
              <c:numCache/>
            </c:numRef>
          </c:yVal>
          <c:smooth val="0"/>
        </c:ser>
        <c:ser>
          <c:idx val="1"/>
          <c:order val="1"/>
          <c:tx>
            <c:strRef>
              <c:f>'(2)(iv) OBD'!$E$7:$G$7</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'(2)(iv) OBD'!$A$9:$A$23</c:f>
              <c:numCache/>
            </c:numRef>
          </c:xVal>
          <c:yVal>
            <c:numRef>
              <c:f>'(2)(iv) OBD'!$G$9:$G$23</c:f>
              <c:numCache/>
            </c:numRef>
          </c:yVal>
          <c:smooth val="0"/>
        </c:ser>
        <c:ser>
          <c:idx val="2"/>
          <c:order val="2"/>
          <c:tx>
            <c:strRef>
              <c:f>'(2)(iv) OBD'!$H$7:$J$7</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xVal>
            <c:numRef>
              <c:f>'(2)(iv) OBD'!$A$21:$A$23</c:f>
              <c:numCache/>
            </c:numRef>
          </c:xVal>
          <c:yVal>
            <c:numRef>
              <c:f>'(2)(iv) OBD'!$J$21:$J$23</c:f>
              <c:numCache/>
            </c:numRef>
          </c:yVal>
          <c:smooth val="0"/>
        </c:ser>
        <c:axId val="14687024"/>
        <c:axId val="65074353"/>
      </c:scatterChart>
      <c:valAx>
        <c:axId val="14687024"/>
        <c:scaling>
          <c:orientation val="minMax"/>
          <c:max val="2010"/>
          <c:min val="1996"/>
        </c:scaling>
        <c:axPos val="b"/>
        <c:title>
          <c:tx>
            <c:rich>
              <a:bodyPr vert="horz" rot="0" anchor="ctr"/>
              <a:lstStyle/>
              <a:p>
                <a:pPr algn="ctr">
                  <a:defRPr/>
                </a:pPr>
                <a:r>
                  <a:rPr lang="en-US" cap="none" sz="1350" b="1" i="0" u="none" baseline="0">
                    <a:solidFill>
                      <a:srgbClr val="000000"/>
                    </a:solidFill>
                    <a:latin typeface="Arial"/>
                    <a:ea typeface="Arial"/>
                    <a:cs typeface="Arial"/>
                  </a:rPr>
                  <a:t>Model Year</a:t>
                </a:r>
              </a:p>
            </c:rich>
          </c:tx>
          <c:layout>
            <c:manualLayout>
              <c:xMode val="factor"/>
              <c:yMode val="factor"/>
              <c:x val="0.000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65074353"/>
        <c:crosses val="autoZero"/>
        <c:crossBetween val="midCat"/>
        <c:dispUnits/>
        <c:majorUnit val="1"/>
      </c:valAx>
      <c:valAx>
        <c:axId val="65074353"/>
        <c:scaling>
          <c:orientation val="minMax"/>
          <c:max val="1"/>
          <c:min val="0.6"/>
        </c:scaling>
        <c:axPos val="l"/>
        <c:title>
          <c:tx>
            <c:rich>
              <a:bodyPr vert="horz" rot="-5400000" anchor="ctr"/>
              <a:lstStyle/>
              <a:p>
                <a:pPr algn="ctr">
                  <a:defRPr/>
                </a:pPr>
                <a:r>
                  <a:rPr lang="en-US" cap="none" sz="1350" b="1" i="0" u="none" baseline="0">
                    <a:solidFill>
                      <a:srgbClr val="000000"/>
                    </a:solidFill>
                    <a:latin typeface="Arial"/>
                    <a:ea typeface="Arial"/>
                    <a:cs typeface="Arial"/>
                  </a:rPr>
                  <a:t>Pass Rate (%)</a:t>
                </a:r>
              </a:p>
            </c:rich>
          </c:tx>
          <c:layout>
            <c:manualLayout>
              <c:xMode val="factor"/>
              <c:yMode val="factor"/>
              <c:x val="-0.002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4687024"/>
        <c:crosses val="autoZero"/>
        <c:crossBetween val="midCat"/>
        <c:dispUnits/>
        <c:majorUnit val="0.1"/>
      </c:valAx>
      <c:spPr>
        <a:noFill/>
        <a:ln w="12700">
          <a:solidFill>
            <a:srgbClr val="808080"/>
          </a:solidFill>
        </a:ln>
      </c:spPr>
    </c:plotArea>
    <c:legend>
      <c:legendPos val="r"/>
      <c:layout>
        <c:manualLayout>
          <c:xMode val="edge"/>
          <c:yMode val="edge"/>
          <c:x val="0.13425"/>
          <c:y val="0.2335"/>
          <c:w val="0.12025"/>
          <c:h val="0.121"/>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Arial"/>
                <a:ea typeface="Arial"/>
                <a:cs typeface="Arial"/>
              </a:rPr>
              <a:t>OBD 2nd or Subsequent Retest Passes - Non-diesel
</a:t>
            </a:r>
            <a:r>
              <a:rPr lang="en-US" cap="none" sz="1350" b="0" i="0" u="none" baseline="0">
                <a:solidFill>
                  <a:srgbClr val="000000"/>
                </a:solidFill>
                <a:latin typeface="Arial"/>
                <a:ea typeface="Arial"/>
                <a:cs typeface="Arial"/>
              </a:rPr>
              <a:t>by Model Year and Vehicle Class </a:t>
            </a:r>
          </a:p>
        </c:rich>
      </c:tx>
      <c:layout>
        <c:manualLayout>
          <c:xMode val="factor"/>
          <c:yMode val="factor"/>
          <c:x val="-0.00475"/>
          <c:y val="-0.00175"/>
        </c:manualLayout>
      </c:layout>
      <c:spPr>
        <a:noFill/>
        <a:ln>
          <a:noFill/>
        </a:ln>
      </c:spPr>
    </c:title>
    <c:plotArea>
      <c:layout>
        <c:manualLayout>
          <c:xMode val="edge"/>
          <c:yMode val="edge"/>
          <c:x val="0.06525"/>
          <c:y val="0.142"/>
          <c:w val="0.862"/>
          <c:h val="0.77075"/>
        </c:manualLayout>
      </c:layout>
      <c:lineChart>
        <c:grouping val="standard"/>
        <c:varyColors val="0"/>
        <c:ser>
          <c:idx val="0"/>
          <c:order val="0"/>
          <c:tx>
            <c:strRef>
              <c:f>'(2)(iv) OBD'!$B$7:$D$7</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'(2)(iv) OBD'!$A$9:$A$23</c:f>
              <c:numCache/>
            </c:numRef>
          </c:cat>
          <c:val>
            <c:numRef>
              <c:f>'(2)(iv) OBD'!$B$9:$B$23</c:f>
              <c:numCache/>
            </c:numRef>
          </c:val>
          <c:smooth val="0"/>
        </c:ser>
        <c:ser>
          <c:idx val="1"/>
          <c:order val="1"/>
          <c:tx>
            <c:strRef>
              <c:f>'(2)(iv) OBD'!$E$7:$G$7</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'(2)(iv) OBD'!$A$9:$A$23</c:f>
              <c:numCache/>
            </c:numRef>
          </c:cat>
          <c:val>
            <c:numRef>
              <c:f>'(2)(iv) OBD'!$E$9:$E$23</c:f>
              <c:numCache/>
            </c:numRef>
          </c:val>
          <c:smooth val="0"/>
        </c:ser>
        <c:ser>
          <c:idx val="2"/>
          <c:order val="2"/>
          <c:tx>
            <c:strRef>
              <c:f>'(2)(iv) OBD'!$H$7:$J$7</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numRef>
              <c:f>'(2)(iv) OBD'!$A$9:$A$23</c:f>
              <c:numCache/>
            </c:numRef>
          </c:cat>
          <c:val>
            <c:numRef>
              <c:f>'(2)(iv) OBD'!$H$9:$H$23</c:f>
              <c:numCache/>
            </c:numRef>
          </c:val>
          <c:smooth val="0"/>
        </c:ser>
        <c:marker val="1"/>
        <c:axId val="48798266"/>
        <c:axId val="36531211"/>
      </c:lineChart>
      <c:catAx>
        <c:axId val="48798266"/>
        <c:scaling>
          <c:orientation val="minMax"/>
        </c:scaling>
        <c:axPos val="b"/>
        <c:title>
          <c:tx>
            <c:rich>
              <a:bodyPr vert="horz" rot="0" anchor="ctr"/>
              <a:lstStyle/>
              <a:p>
                <a:pPr algn="ctr">
                  <a:defRPr/>
                </a:pPr>
                <a:r>
                  <a:rPr lang="en-US" cap="none" sz="1350" b="1" i="0" u="none" baseline="0">
                    <a:solidFill>
                      <a:srgbClr val="000000"/>
                    </a:solidFill>
                    <a:latin typeface="Arial"/>
                    <a:ea typeface="Arial"/>
                    <a:cs typeface="Arial"/>
                  </a:rPr>
                  <a:t>Model Year</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36531211"/>
        <c:crosses val="autoZero"/>
        <c:auto val="1"/>
        <c:lblOffset val="100"/>
        <c:tickLblSkip val="1"/>
        <c:noMultiLvlLbl val="0"/>
      </c:catAx>
      <c:valAx>
        <c:axId val="36531211"/>
        <c:scaling>
          <c:orientation val="minMax"/>
        </c:scaling>
        <c:axPos val="l"/>
        <c:title>
          <c:tx>
            <c:rich>
              <a:bodyPr vert="horz" rot="-5400000" anchor="ctr"/>
              <a:lstStyle/>
              <a:p>
                <a:pPr algn="ctr">
                  <a:defRPr/>
                </a:pPr>
                <a:r>
                  <a:rPr lang="en-US" cap="none" sz="1350" b="1" i="0" u="none" baseline="0">
                    <a:solidFill>
                      <a:srgbClr val="000000"/>
                    </a:solidFill>
                    <a:latin typeface="Arial"/>
                    <a:ea typeface="Arial"/>
                    <a:cs typeface="Arial"/>
                  </a:rPr>
                  <a:t>Number of Passing Tests</a:t>
                </a:r>
              </a:p>
            </c:rich>
          </c:tx>
          <c:layout>
            <c:manualLayout>
              <c:xMode val="factor"/>
              <c:yMode val="factor"/>
              <c:x val="-0.0062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8798266"/>
        <c:crossesAt val="1"/>
        <c:crossBetween val="midCat"/>
        <c:dispUnits/>
      </c:valAx>
      <c:spPr>
        <a:noFill/>
        <a:ln w="12700">
          <a:solidFill>
            <a:srgbClr val="808080"/>
          </a:solidFill>
        </a:ln>
      </c:spPr>
    </c:plotArea>
    <c:legend>
      <c:legendPos val="r"/>
      <c:layout>
        <c:manualLayout>
          <c:xMode val="edge"/>
          <c:yMode val="edge"/>
          <c:x val="0.764"/>
          <c:y val="0.18625"/>
          <c:w val="0.11625"/>
          <c:h val="0.111"/>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Waivers Authorized
</a:t>
            </a:r>
            <a:r>
              <a:rPr lang="en-US" cap="none" sz="125" b="0" i="0" u="none" baseline="0">
                <a:solidFill>
                  <a:srgbClr val="000000"/>
                </a:solidFill>
                <a:latin typeface="Arial"/>
                <a:ea typeface="Arial"/>
                <a:cs typeface="Arial"/>
              </a:rPr>
              <a:t>by Model Year and Vehicle Class </a:t>
            </a:r>
          </a:p>
        </c:rich>
      </c:tx>
      <c:layout/>
      <c:spPr>
        <a:noFill/>
        <a:ln>
          <a:noFill/>
        </a:ln>
      </c:spPr>
    </c:title>
    <c:plotArea>
      <c:layout/>
      <c:lineChart>
        <c:grouping val="standard"/>
        <c:varyColors val="0"/>
        <c:ser>
          <c:idx val="0"/>
          <c:order val="0"/>
          <c:tx>
            <c:strRef>
              <c:f>'(2)(vi) Waivers'!$B$10:$D$10</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'(2)(vi) Waivers'!$A$12:$A$25</c:f>
              <c:numCache/>
            </c:numRef>
          </c:cat>
          <c:val>
            <c:numRef>
              <c:f>'(2)(vi) Waivers'!$D$12:$D$25</c:f>
              <c:numCache/>
            </c:numRef>
          </c:val>
          <c:smooth val="0"/>
        </c:ser>
        <c:ser>
          <c:idx val="1"/>
          <c:order val="1"/>
          <c:tx>
            <c:strRef>
              <c:f>'(2)(vi) Waivers'!$E$10:$G$10</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'(2)(vi) Waivers'!$G$12:$G$25</c:f>
              <c:numCache/>
            </c:numRef>
          </c:val>
          <c:smooth val="0"/>
        </c:ser>
        <c:marker val="1"/>
        <c:axId val="60345444"/>
        <c:axId val="6238085"/>
      </c:lineChart>
      <c:catAx>
        <c:axId val="60345444"/>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Model 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238085"/>
        <c:crosses val="autoZero"/>
        <c:auto val="1"/>
        <c:lblOffset val="100"/>
        <c:tickLblSkip val="2"/>
        <c:noMultiLvlLbl val="0"/>
      </c:catAx>
      <c:valAx>
        <c:axId val="6238085"/>
        <c:scaling>
          <c:orientation val="minMax"/>
          <c:max val="0.002"/>
          <c:min val="0"/>
        </c:scaling>
        <c:axPos val="l"/>
        <c:title>
          <c:tx>
            <c:rich>
              <a:bodyPr vert="horz" rot="-5400000" anchor="ctr"/>
              <a:lstStyle/>
              <a:p>
                <a:pPr algn="ctr">
                  <a:defRPr/>
                </a:pPr>
                <a:r>
                  <a:rPr lang="en-US" cap="none" sz="100" b="1" i="0" u="none" baseline="0">
                    <a:solidFill>
                      <a:srgbClr val="000000"/>
                    </a:solidFill>
                    <a:latin typeface="Arial"/>
                    <a:ea typeface="Arial"/>
                    <a:cs typeface="Arial"/>
                  </a:rPr>
                  <a:t>Waiver Rate (% of Initial Failures)</a:t>
                </a:r>
              </a:p>
            </c:rich>
          </c:tx>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60345444"/>
        <c:crossesAt val="1"/>
        <c:crossBetween val="midCat"/>
        <c:dispUnits/>
        <c:majorUnit val="0.002"/>
        <c:minorUnit val="0.002"/>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Number of Waivers
</a:t>
            </a:r>
            <a:r>
              <a:rPr lang="en-US" cap="none" sz="125" b="0" i="0" u="none" baseline="0">
                <a:solidFill>
                  <a:srgbClr val="000000"/>
                </a:solidFill>
                <a:latin typeface="Arial"/>
                <a:ea typeface="Arial"/>
                <a:cs typeface="Arial"/>
              </a:rPr>
              <a:t>by Model Year and Vehicle Class </a:t>
            </a:r>
          </a:p>
        </c:rich>
      </c:tx>
      <c:layout/>
      <c:spPr>
        <a:noFill/>
        <a:ln>
          <a:noFill/>
        </a:ln>
      </c:spPr>
    </c:title>
    <c:plotArea>
      <c:layout/>
      <c:lineChart>
        <c:grouping val="standard"/>
        <c:varyColors val="0"/>
        <c:ser>
          <c:idx val="0"/>
          <c:order val="0"/>
          <c:tx>
            <c:strRef>
              <c:f>'(2)(vi) Waivers'!$B$10:$D$10</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'(2)(vi) Waivers'!$A$12:$A$25</c:f>
              <c:numCache/>
            </c:numRef>
          </c:cat>
          <c:val>
            <c:numRef>
              <c:f>'(2)(vi) Waivers'!$B$12:$B$25</c:f>
              <c:numCache/>
            </c:numRef>
          </c:val>
          <c:smooth val="0"/>
        </c:ser>
        <c:ser>
          <c:idx val="1"/>
          <c:order val="1"/>
          <c:tx>
            <c:strRef>
              <c:f>'(2)(vi) Waivers'!$E$10:$G$10</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'(2)(vi) Waivers'!$E$12:$E$25</c:f>
              <c:numCache/>
            </c:numRef>
          </c:val>
          <c:smooth val="0"/>
        </c:ser>
        <c:marker val="1"/>
        <c:axId val="56142766"/>
        <c:axId val="35522847"/>
      </c:lineChart>
      <c:catAx>
        <c:axId val="56142766"/>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Model 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5522847"/>
        <c:crosses val="autoZero"/>
        <c:auto val="1"/>
        <c:lblOffset val="100"/>
        <c:tickLblSkip val="8"/>
        <c:noMultiLvlLbl val="0"/>
      </c:catAx>
      <c:valAx>
        <c:axId val="35522847"/>
        <c:scaling>
          <c:orientation val="minMax"/>
          <c:max val="5"/>
        </c:scaling>
        <c:axPos val="l"/>
        <c:title>
          <c:tx>
            <c:rich>
              <a:bodyPr vert="horz" rot="-5400000" anchor="ctr"/>
              <a:lstStyle/>
              <a:p>
                <a:pPr algn="ctr">
                  <a:defRPr/>
                </a:pPr>
                <a:r>
                  <a:rPr lang="en-US" cap="none" sz="100" b="1" i="0" u="none" baseline="0">
                    <a:solidFill>
                      <a:srgbClr val="000000"/>
                    </a:solidFill>
                    <a:latin typeface="Arial"/>
                    <a:ea typeface="Arial"/>
                    <a:cs typeface="Arial"/>
                  </a:rPr>
                  <a:t># of Waivers</a:t>
                </a:r>
              </a:p>
            </c:rich>
          </c:tx>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6142766"/>
        <c:crossesAt val="1"/>
        <c:crossBetween val="midCat"/>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Number of Vehicles Tested 
by Model Year and Vehicle Class</a:t>
            </a:r>
          </a:p>
        </c:rich>
      </c:tx>
      <c:layout>
        <c:manualLayout>
          <c:xMode val="factor"/>
          <c:yMode val="factor"/>
          <c:x val="0.00325"/>
          <c:y val="0"/>
        </c:manualLayout>
      </c:layout>
      <c:spPr>
        <a:noFill/>
        <a:ln>
          <a:noFill/>
        </a:ln>
      </c:spPr>
    </c:title>
    <c:plotArea>
      <c:layout>
        <c:manualLayout>
          <c:xMode val="edge"/>
          <c:yMode val="edge"/>
          <c:x val="0.054"/>
          <c:y val="0.14775"/>
          <c:w val="0.91625"/>
          <c:h val="0.75925"/>
        </c:manualLayout>
      </c:layout>
      <c:lineChart>
        <c:grouping val="standard"/>
        <c:varyColors val="0"/>
        <c:ser>
          <c:idx val="0"/>
          <c:order val="0"/>
          <c:tx>
            <c:strRef>
              <c:f>'(1) VINs tested'!$B$7</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 VINs tested'!$A$8:$A$34</c:f>
              <c:numCache/>
            </c:numRef>
          </c:cat>
          <c:val>
            <c:numRef>
              <c:f>'(1) VINs tested'!$B$8:$B$34</c:f>
              <c:numCache/>
            </c:numRef>
          </c:val>
          <c:smooth val="0"/>
        </c:ser>
        <c:ser>
          <c:idx val="1"/>
          <c:order val="1"/>
          <c:tx>
            <c:strRef>
              <c:f>'(1) VINs tested'!$C$7</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 VINs tested'!$A$8:$A$34</c:f>
              <c:numCache/>
            </c:numRef>
          </c:cat>
          <c:val>
            <c:numRef>
              <c:f>'(1) VINs tested'!$C$8:$C$34</c:f>
              <c:numCache/>
            </c:numRef>
          </c:val>
          <c:smooth val="0"/>
        </c:ser>
        <c:ser>
          <c:idx val="2"/>
          <c:order val="2"/>
          <c:tx>
            <c:strRef>
              <c:f>'(1) VINs tested'!$D$7</c:f>
              <c:strCache>
                <c:ptCount val="1"/>
                <c:pt idx="0">
                  <c:v>MDGV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'(1) VINs tested'!$A$8:$A$34</c:f>
              <c:numCache/>
            </c:numRef>
          </c:cat>
          <c:val>
            <c:numRef>
              <c:f>'(1) VINs tested'!$D$8:$D$34</c:f>
              <c:numCache/>
            </c:numRef>
          </c:val>
          <c:smooth val="0"/>
        </c:ser>
        <c:ser>
          <c:idx val="4"/>
          <c:order val="3"/>
          <c:tx>
            <c:strRef>
              <c:f>'(1) VINs tested'!$E$7</c:f>
              <c:strCache>
                <c:ptCount val="1"/>
                <c:pt idx="0">
                  <c:v>LDDV</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'(1) VINs tested'!$A$8:$A$34</c:f>
              <c:numCache/>
            </c:numRef>
          </c:cat>
          <c:val>
            <c:numRef>
              <c:f>'(1) VINs tested'!$E$8:$E$34</c:f>
              <c:numCache/>
            </c:numRef>
          </c:val>
          <c:smooth val="0"/>
        </c:ser>
        <c:ser>
          <c:idx val="5"/>
          <c:order val="4"/>
          <c:tx>
            <c:strRef>
              <c:f>'(1) VINs tested'!$F$7</c:f>
              <c:strCache>
                <c:ptCount val="1"/>
                <c:pt idx="0">
                  <c:v>LDDT</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'(1) VINs tested'!$A$8:$A$34</c:f>
              <c:numCache/>
            </c:numRef>
          </c:cat>
          <c:val>
            <c:numRef>
              <c:f>'(1) VINs tested'!$F$8:$F$34</c:f>
              <c:numCache/>
            </c:numRef>
          </c:val>
          <c:smooth val="0"/>
        </c:ser>
        <c:ser>
          <c:idx val="6"/>
          <c:order val="5"/>
          <c:tx>
            <c:strRef>
              <c:f>'(1) VINs tested'!$G$7</c:f>
              <c:strCache>
                <c:ptCount val="1"/>
                <c:pt idx="0">
                  <c:v>MDDV</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'(1) VINs tested'!$A$8:$A$34</c:f>
              <c:numCache/>
            </c:numRef>
          </c:cat>
          <c:val>
            <c:numRef>
              <c:f>'(1) VINs tested'!$G$8:$G$34</c:f>
              <c:numCache/>
            </c:numRef>
          </c:val>
          <c:smooth val="0"/>
        </c:ser>
        <c:ser>
          <c:idx val="7"/>
          <c:order val="6"/>
          <c:tx>
            <c:strRef>
              <c:f>'(1) VINs tested'!$H$7</c:f>
              <c:strCache>
                <c:ptCount val="1"/>
                <c:pt idx="0">
                  <c:v>HDDV</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numRef>
              <c:f>'(1) VINs tested'!$A$8:$A$34</c:f>
              <c:numCache/>
            </c:numRef>
          </c:cat>
          <c:val>
            <c:numRef>
              <c:f>'(1) VINs tested'!$H$8:$H$34</c:f>
              <c:numCache/>
            </c:numRef>
          </c:val>
          <c:smooth val="0"/>
        </c:ser>
        <c:marker val="1"/>
        <c:axId val="2113732"/>
        <c:axId val="19023589"/>
      </c:lineChart>
      <c:catAx>
        <c:axId val="2113732"/>
        <c:scaling>
          <c:orientation val="minMax"/>
        </c:scaling>
        <c:axPos val="b"/>
        <c:title>
          <c:tx>
            <c:rich>
              <a:bodyPr vert="horz" rot="0" anchor="ctr"/>
              <a:lstStyle/>
              <a:p>
                <a:pPr algn="ctr">
                  <a:defRPr/>
                </a:pPr>
                <a:r>
                  <a:rPr lang="en-US" cap="none" sz="1000" b="1" i="0" u="none" baseline="0">
                    <a:solidFill>
                      <a:srgbClr val="000000"/>
                    </a:solidFill>
                  </a:rPr>
                  <a:t>Model Year</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defRPr>
            </a:pPr>
          </a:p>
        </c:txPr>
        <c:crossAx val="19023589"/>
        <c:crosses val="autoZero"/>
        <c:auto val="1"/>
        <c:lblOffset val="100"/>
        <c:tickLblSkip val="2"/>
        <c:noMultiLvlLbl val="0"/>
      </c:catAx>
      <c:valAx>
        <c:axId val="19023589"/>
        <c:scaling>
          <c:orientation val="minMax"/>
        </c:scaling>
        <c:axPos val="l"/>
        <c:title>
          <c:tx>
            <c:rich>
              <a:bodyPr vert="horz" rot="-5400000" anchor="ctr"/>
              <a:lstStyle/>
              <a:p>
                <a:pPr algn="ctr">
                  <a:defRPr/>
                </a:pPr>
                <a:r>
                  <a:rPr lang="en-US" cap="none" sz="1000" b="1" i="0" u="none" baseline="0">
                    <a:solidFill>
                      <a:srgbClr val="000000"/>
                    </a:solidFill>
                  </a:rPr>
                  <a:t>Number of Vehicles</a:t>
                </a:r>
              </a:p>
            </c:rich>
          </c:tx>
          <c:layout>
            <c:manualLayout>
              <c:xMode val="factor"/>
              <c:yMode val="factor"/>
              <c:x val="-0.00175"/>
              <c:y val="-0.00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13732"/>
        <c:crossesAt val="1"/>
        <c:crossBetween val="between"/>
        <c:dispUnits/>
      </c:valAx>
      <c:spPr>
        <a:noFill/>
        <a:ln w="12700">
          <a:solidFill>
            <a:srgbClr val="808080"/>
          </a:solidFill>
        </a:ln>
      </c:spPr>
    </c:plotArea>
    <c:legend>
      <c:legendPos val="r"/>
      <c:layout>
        <c:manualLayout>
          <c:xMode val="edge"/>
          <c:yMode val="edge"/>
          <c:x val="0.2225"/>
          <c:y val="0.219"/>
          <c:w val="0.12875"/>
          <c:h val="0.41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Waivers Authorized
</a:t>
            </a:r>
            <a:r>
              <a:rPr lang="en-US" cap="none" sz="200" b="0" i="0" u="none" baseline="0">
                <a:solidFill>
                  <a:srgbClr val="000000"/>
                </a:solidFill>
                <a:latin typeface="Arial"/>
                <a:ea typeface="Arial"/>
                <a:cs typeface="Arial"/>
              </a:rPr>
              <a:t>by Model Year and Vehicle Class </a:t>
            </a:r>
          </a:p>
        </c:rich>
      </c:tx>
      <c:layout/>
      <c:spPr>
        <a:noFill/>
        <a:ln>
          <a:noFill/>
        </a:ln>
      </c:spPr>
    </c:title>
    <c:plotArea>
      <c:layout/>
      <c:lineChart>
        <c:grouping val="standard"/>
        <c:varyColors val="0"/>
        <c:ser>
          <c:idx val="0"/>
          <c:order val="0"/>
          <c:tx>
            <c:strRef>
              <c:f>'(2)(vi) Waivers'!$B$10:$D$10</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'(2)(vi) Waivers'!$A$12:$A$25</c:f>
              <c:num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numCache>
            </c:numRef>
          </c:cat>
          <c:val>
            <c:numRef>
              <c:f>'(2)(vi) Waivers'!$D$12:$D$25</c:f>
              <c:numCache>
                <c:ptCount val="14"/>
                <c:pt idx="0">
                  <c:v>0.0001296512381693245</c:v>
                </c:pt>
                <c:pt idx="1">
                  <c:v>0.00010331112144222325</c:v>
                </c:pt>
                <c:pt idx="2">
                  <c:v>0</c:v>
                </c:pt>
                <c:pt idx="3">
                  <c:v>0</c:v>
                </c:pt>
                <c:pt idx="4">
                  <c:v>4.2414217245620735E-05</c:v>
                </c:pt>
                <c:pt idx="5">
                  <c:v>0</c:v>
                </c:pt>
                <c:pt idx="6">
                  <c:v>0</c:v>
                </c:pt>
                <c:pt idx="7">
                  <c:v>0</c:v>
                </c:pt>
                <c:pt idx="8">
                  <c:v>0</c:v>
                </c:pt>
                <c:pt idx="9">
                  <c:v>0</c:v>
                </c:pt>
                <c:pt idx="10">
                  <c:v>0</c:v>
                </c:pt>
                <c:pt idx="11">
                  <c:v>0</c:v>
                </c:pt>
                <c:pt idx="12">
                  <c:v>0</c:v>
                </c:pt>
                <c:pt idx="13">
                  <c:v>0</c:v>
                </c:pt>
              </c:numCache>
            </c:numRef>
          </c:val>
          <c:smooth val="0"/>
        </c:ser>
        <c:ser>
          <c:idx val="1"/>
          <c:order val="1"/>
          <c:tx>
            <c:strRef>
              <c:f>'(2)(vi) Waivers'!$E$10:$G$10</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'(2)(vi) Waivers'!$G$12:$G$25</c:f>
              <c:numCache>
                <c:ptCount val="14"/>
                <c:pt idx="0">
                  <c:v>0.00038587690526721975</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51270168"/>
        <c:axId val="58778329"/>
      </c:lineChart>
      <c:catAx>
        <c:axId val="51270168"/>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Model Year</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8778329"/>
        <c:crosses val="autoZero"/>
        <c:auto val="1"/>
        <c:lblOffset val="100"/>
        <c:tickLblSkip val="2"/>
        <c:noMultiLvlLbl val="0"/>
      </c:catAx>
      <c:valAx>
        <c:axId val="58778329"/>
        <c:scaling>
          <c:orientation val="minMax"/>
          <c:max val="0.002"/>
          <c:min val="0"/>
        </c:scaling>
        <c:axPos val="l"/>
        <c:title>
          <c:tx>
            <c:rich>
              <a:bodyPr vert="horz" rot="-5400000" anchor="ctr"/>
              <a:lstStyle/>
              <a:p>
                <a:pPr algn="ctr">
                  <a:defRPr/>
                </a:pPr>
                <a:r>
                  <a:rPr lang="en-US" cap="none" sz="175" b="1" i="0" u="none" baseline="0">
                    <a:solidFill>
                      <a:srgbClr val="000000"/>
                    </a:solidFill>
                    <a:latin typeface="Arial"/>
                    <a:ea typeface="Arial"/>
                    <a:cs typeface="Arial"/>
                  </a:rPr>
                  <a:t>Waiver Rate (% of Initial Failures)</a:t>
                </a:r>
              </a:p>
            </c:rich>
          </c:tx>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51270168"/>
        <c:crossesAt val="1"/>
        <c:crossBetween val="midCat"/>
        <c:dispUnits/>
        <c:majorUnit val="0.002"/>
        <c:minorUnit val="0.002"/>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Number of Waivers
</a:t>
            </a:r>
            <a:r>
              <a:rPr lang="en-US" cap="none" sz="200" b="0" i="0" u="none" baseline="0">
                <a:solidFill>
                  <a:srgbClr val="000000"/>
                </a:solidFill>
                <a:latin typeface="Arial"/>
                <a:ea typeface="Arial"/>
                <a:cs typeface="Arial"/>
              </a:rPr>
              <a:t>by Model Year and Vehicle Class </a:t>
            </a:r>
          </a:p>
        </c:rich>
      </c:tx>
      <c:layout/>
      <c:spPr>
        <a:noFill/>
        <a:ln>
          <a:noFill/>
        </a:ln>
      </c:spPr>
    </c:title>
    <c:plotArea>
      <c:layout/>
      <c:lineChart>
        <c:grouping val="standard"/>
        <c:varyColors val="0"/>
        <c:ser>
          <c:idx val="0"/>
          <c:order val="0"/>
          <c:tx>
            <c:strRef>
              <c:f>'(2)(vi) Waivers'!$B$10:$D$10</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'(2)(vi) Waivers'!$A$12:$A$25</c:f>
              <c:num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numCache>
            </c:numRef>
          </c:cat>
          <c:val>
            <c:numRef>
              <c:f>'(2)(vi) Waivers'!$B$12:$B$25</c:f>
              <c:numCache>
                <c:ptCount val="14"/>
                <c:pt idx="0">
                  <c:v>2</c:v>
                </c:pt>
                <c:pt idx="1">
                  <c:v>2</c:v>
                </c:pt>
                <c:pt idx="2">
                  <c:v>0</c:v>
                </c:pt>
                <c:pt idx="3">
                  <c:v>0</c:v>
                </c:pt>
                <c:pt idx="4">
                  <c:v>1</c:v>
                </c:pt>
                <c:pt idx="5">
                  <c:v>0</c:v>
                </c:pt>
                <c:pt idx="6">
                  <c:v>0</c:v>
                </c:pt>
                <c:pt idx="7">
                  <c:v>0</c:v>
                </c:pt>
                <c:pt idx="8">
                  <c:v>0</c:v>
                </c:pt>
                <c:pt idx="9">
                  <c:v>0</c:v>
                </c:pt>
                <c:pt idx="10">
                  <c:v>0</c:v>
                </c:pt>
                <c:pt idx="11">
                  <c:v>0</c:v>
                </c:pt>
                <c:pt idx="12">
                  <c:v>0</c:v>
                </c:pt>
                <c:pt idx="13">
                  <c:v>0</c:v>
                </c:pt>
              </c:numCache>
            </c:numRef>
          </c:val>
          <c:smooth val="0"/>
        </c:ser>
        <c:ser>
          <c:idx val="1"/>
          <c:order val="1"/>
          <c:tx>
            <c:strRef>
              <c:f>'(2)(vi) Waivers'!$E$10:$G$10</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'(2)(vi) Waivers'!$E$12:$E$25</c:f>
              <c:numCache>
                <c:ptCount val="14"/>
                <c:pt idx="0">
                  <c:v>2</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59242914"/>
        <c:axId val="63424179"/>
      </c:lineChart>
      <c:catAx>
        <c:axId val="59242914"/>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Model Year</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63424179"/>
        <c:crosses val="autoZero"/>
        <c:auto val="1"/>
        <c:lblOffset val="100"/>
        <c:tickLblSkip val="1"/>
        <c:noMultiLvlLbl val="0"/>
      </c:catAx>
      <c:valAx>
        <c:axId val="63424179"/>
        <c:scaling>
          <c:orientation val="minMax"/>
          <c:max val="5"/>
        </c:scaling>
        <c:axPos val="l"/>
        <c:title>
          <c:tx>
            <c:rich>
              <a:bodyPr vert="horz" rot="-5400000" anchor="ctr"/>
              <a:lstStyle/>
              <a:p>
                <a:pPr algn="ctr">
                  <a:defRPr/>
                </a:pPr>
                <a:r>
                  <a:rPr lang="en-US" cap="none" sz="175" b="1" i="0" u="none" baseline="0">
                    <a:solidFill>
                      <a:srgbClr val="000000"/>
                    </a:solidFill>
                    <a:latin typeface="Arial"/>
                    <a:ea typeface="Arial"/>
                    <a:cs typeface="Arial"/>
                  </a:rPr>
                  <a:t># of Waivers</a:t>
                </a:r>
              </a:p>
            </c:rich>
          </c:tx>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9242914"/>
        <c:crossesAt val="1"/>
        <c:crossBetween val="midCat"/>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No Known Outcome </a:t>
            </a:r>
            <a:r>
              <a:rPr lang="en-US" cap="none" sz="16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by Model Year and Vehicle Class</a:t>
            </a:r>
            <a:r>
              <a:rPr lang="en-US" cap="none" sz="1600" b="0" i="0" u="none" baseline="0">
                <a:solidFill>
                  <a:srgbClr val="000000"/>
                </a:solidFill>
                <a:latin typeface="Arial"/>
                <a:ea typeface="Arial"/>
                <a:cs typeface="Arial"/>
              </a:rPr>
              <a:t> </a:t>
            </a:r>
          </a:p>
        </c:rich>
      </c:tx>
      <c:layout>
        <c:manualLayout>
          <c:xMode val="factor"/>
          <c:yMode val="factor"/>
          <c:x val="-0.0035"/>
          <c:y val="0"/>
        </c:manualLayout>
      </c:layout>
      <c:spPr>
        <a:noFill/>
        <a:ln>
          <a:noFill/>
        </a:ln>
      </c:spPr>
    </c:title>
    <c:plotArea>
      <c:layout>
        <c:manualLayout>
          <c:xMode val="edge"/>
          <c:yMode val="edge"/>
          <c:x val="0.08325"/>
          <c:y val="0.1775"/>
          <c:w val="0.87125"/>
          <c:h val="0.70525"/>
        </c:manualLayout>
      </c:layout>
      <c:scatterChart>
        <c:scatterStyle val="lineMarker"/>
        <c:varyColors val="0"/>
        <c:ser>
          <c:idx val="0"/>
          <c:order val="0"/>
          <c:tx>
            <c:strRef>
              <c:f>'(2)(vi) No Outcome'!$B$9:$D$9</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'(2)(vi) No Outcome'!$A$11:$A$25</c:f>
              <c:numCache/>
            </c:numRef>
          </c:xVal>
          <c:yVal>
            <c:numRef>
              <c:f>'(2)(vi) No Outcome'!$D$11:$D$25</c:f>
              <c:numCache/>
            </c:numRef>
          </c:yVal>
          <c:smooth val="0"/>
        </c:ser>
        <c:ser>
          <c:idx val="1"/>
          <c:order val="1"/>
          <c:tx>
            <c:strRef>
              <c:f>'(2)(vi) No Outcome'!$E$9:$G$9</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'(2)(vi) No Outcome'!$A$11:$A$25</c:f>
              <c:numCache/>
            </c:numRef>
          </c:xVal>
          <c:yVal>
            <c:numRef>
              <c:f>'(2)(vi) No Outcome'!$G$11:$G$25</c:f>
              <c:numCache/>
            </c:numRef>
          </c:yVal>
          <c:smooth val="0"/>
        </c:ser>
        <c:axId val="33946700"/>
        <c:axId val="37084845"/>
      </c:scatterChart>
      <c:valAx>
        <c:axId val="33946700"/>
        <c:scaling>
          <c:orientation val="minMax"/>
          <c:max val="2010"/>
          <c:min val="1996"/>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7084845"/>
        <c:crosses val="autoZero"/>
        <c:crossBetween val="midCat"/>
        <c:dispUnits/>
        <c:majorUnit val="1"/>
      </c:valAx>
      <c:valAx>
        <c:axId val="37084845"/>
        <c:scaling>
          <c:orientation val="minMax"/>
          <c:max val="0.1"/>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 of Vehicles with No Known Outcome</a:t>
                </a:r>
              </a:p>
            </c:rich>
          </c:tx>
          <c:layout>
            <c:manualLayout>
              <c:xMode val="factor"/>
              <c:yMode val="factor"/>
              <c:x val="-0.00375"/>
              <c:y val="-0.026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3946700"/>
        <c:crosses val="autoZero"/>
        <c:crossBetween val="midCat"/>
        <c:dispUnits/>
        <c:majorUnit val="0.02"/>
      </c:valAx>
      <c:spPr>
        <a:noFill/>
        <a:ln w="12700">
          <a:solidFill>
            <a:srgbClr val="808080"/>
          </a:solidFill>
        </a:ln>
      </c:spPr>
    </c:plotArea>
    <c:legend>
      <c:legendPos val="r"/>
      <c:layout>
        <c:manualLayout>
          <c:xMode val="edge"/>
          <c:yMode val="edge"/>
          <c:x val="0.7825"/>
          <c:y val="0.191"/>
          <c:w val="0.12575"/>
          <c:h val="0.090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No Known Outcome</a:t>
            </a:r>
            <a:r>
              <a:rPr lang="en-US" cap="none" sz="16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by Model Year and Vehicle Class</a:t>
            </a:r>
            <a:r>
              <a:rPr lang="en-US" cap="none" sz="1600" b="0" i="0" u="none" baseline="0">
                <a:solidFill>
                  <a:srgbClr val="000000"/>
                </a:solidFill>
                <a:latin typeface="Arial"/>
                <a:ea typeface="Arial"/>
                <a:cs typeface="Arial"/>
              </a:rPr>
              <a:t> </a:t>
            </a:r>
          </a:p>
        </c:rich>
      </c:tx>
      <c:layout>
        <c:manualLayout>
          <c:xMode val="factor"/>
          <c:yMode val="factor"/>
          <c:x val="-0.0035"/>
          <c:y val="-0.00175"/>
        </c:manualLayout>
      </c:layout>
      <c:spPr>
        <a:noFill/>
        <a:ln>
          <a:noFill/>
        </a:ln>
      </c:spPr>
    </c:title>
    <c:plotArea>
      <c:layout>
        <c:manualLayout>
          <c:xMode val="edge"/>
          <c:yMode val="edge"/>
          <c:x val="0.074"/>
          <c:y val="0.14475"/>
          <c:w val="0.877"/>
          <c:h val="0.79125"/>
        </c:manualLayout>
      </c:layout>
      <c:scatterChart>
        <c:scatterStyle val="lineMarker"/>
        <c:varyColors val="0"/>
        <c:ser>
          <c:idx val="0"/>
          <c:order val="0"/>
          <c:tx>
            <c:strRef>
              <c:f>'(2)(vi) No Outcome'!$B$9:$D$9</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'(2)(vi) No Outcome'!$A$11:$A$25</c:f>
              <c:numCache/>
            </c:numRef>
          </c:xVal>
          <c:yVal>
            <c:numRef>
              <c:f>'(2)(vi) No Outcome'!$B$11:$B$25</c:f>
              <c:numCache/>
            </c:numRef>
          </c:yVal>
          <c:smooth val="0"/>
        </c:ser>
        <c:ser>
          <c:idx val="1"/>
          <c:order val="1"/>
          <c:tx>
            <c:strRef>
              <c:f>'(2)(vi) No Outcome'!$E$9:$G$9</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'(2)(vi) No Outcome'!$A$11:$A$25</c:f>
              <c:numCache/>
            </c:numRef>
          </c:xVal>
          <c:yVal>
            <c:numRef>
              <c:f>'(2)(vi) No Outcome'!$E$11:$E$25</c:f>
              <c:numCache/>
            </c:numRef>
          </c:yVal>
          <c:smooth val="0"/>
        </c:ser>
        <c:axId val="65328150"/>
        <c:axId val="51082439"/>
      </c:scatterChart>
      <c:valAx>
        <c:axId val="65328150"/>
        <c:scaling>
          <c:orientation val="minMax"/>
          <c:max val="2010"/>
          <c:min val="1996"/>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00525"/>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1082439"/>
        <c:crosses val="autoZero"/>
        <c:crossBetween val="midCat"/>
        <c:dispUnits/>
        <c:majorUnit val="1"/>
      </c:valAx>
      <c:valAx>
        <c:axId val="5108243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 of Vehicles with No Known Outcome</a:t>
                </a:r>
              </a:p>
            </c:rich>
          </c:tx>
          <c:layout>
            <c:manualLayout>
              <c:xMode val="factor"/>
              <c:yMode val="factor"/>
              <c:x val="-0.013"/>
              <c:y val="-0.025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5328150"/>
        <c:crosses val="autoZero"/>
        <c:crossBetween val="midCat"/>
        <c:dispUnits/>
      </c:valAx>
      <c:spPr>
        <a:noFill/>
        <a:ln w="12700">
          <a:solidFill>
            <a:srgbClr val="808080"/>
          </a:solidFill>
        </a:ln>
      </c:spPr>
    </c:plotArea>
    <c:legend>
      <c:legendPos val="r"/>
      <c:layout>
        <c:manualLayout>
          <c:xMode val="edge"/>
          <c:yMode val="edge"/>
          <c:x val="0.83675"/>
          <c:y val="0.15925"/>
          <c:w val="0.1035"/>
          <c:h val="0.080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No Known Outcome</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By Model Year and Vehicle Class</a:t>
            </a:r>
          </a:p>
        </c:rich>
      </c:tx>
      <c:layout>
        <c:manualLayout>
          <c:xMode val="factor"/>
          <c:yMode val="factor"/>
          <c:x val="0.01775"/>
          <c:y val="0.02125"/>
        </c:manualLayout>
      </c:layout>
      <c:spPr>
        <a:noFill/>
        <a:ln>
          <a:noFill/>
        </a:ln>
      </c:spPr>
    </c:title>
    <c:plotArea>
      <c:layout>
        <c:manualLayout>
          <c:xMode val="edge"/>
          <c:yMode val="edge"/>
          <c:x val="0.06975"/>
          <c:y val="0.19875"/>
          <c:w val="0.84975"/>
          <c:h val="0.722"/>
        </c:manualLayout>
      </c:layout>
      <c:lineChart>
        <c:grouping val="standard"/>
        <c:varyColors val="0"/>
        <c:ser>
          <c:idx val="0"/>
          <c:order val="0"/>
          <c:tx>
            <c:strRef>
              <c:f>'(2)(vi) No Outcome'!$Z$9:$AB$9</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'(2)(vi) No Outcome'!$Y$11:$Y$25</c:f>
              <c:numCache/>
            </c:numRef>
          </c:cat>
          <c:val>
            <c:numRef>
              <c:f>'(2)(vi) No Outcome'!$AB$11:$AB$25</c:f>
              <c:numCache/>
            </c:numRef>
          </c:val>
          <c:smooth val="0"/>
        </c:ser>
        <c:ser>
          <c:idx val="1"/>
          <c:order val="1"/>
          <c:tx>
            <c:strRef>
              <c:f>'(2)(vi) No Outcome'!$AC$9:$AE$9</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'(2)(vi) No Outcome'!$AE$11:$AE$25</c:f>
              <c:numCache/>
            </c:numRef>
          </c:val>
          <c:smooth val="0"/>
        </c:ser>
        <c:marker val="1"/>
        <c:axId val="57088768"/>
        <c:axId val="44036865"/>
      </c:lineChart>
      <c:catAx>
        <c:axId val="5708876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Model Year</a:t>
                </a:r>
              </a:p>
            </c:rich>
          </c:tx>
          <c:layout>
            <c:manualLayout>
              <c:xMode val="factor"/>
              <c:yMode val="factor"/>
              <c:x val="0.00075"/>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4036865"/>
        <c:crosses val="autoZero"/>
        <c:auto val="1"/>
        <c:lblOffset val="100"/>
        <c:tickLblSkip val="1"/>
        <c:noMultiLvlLbl val="0"/>
      </c:catAx>
      <c:valAx>
        <c:axId val="44036865"/>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 of Initial Failed Tests</a:t>
                </a:r>
              </a:p>
            </c:rich>
          </c:tx>
          <c:layout>
            <c:manualLayout>
              <c:xMode val="factor"/>
              <c:yMode val="factor"/>
              <c:x val="-0.00875"/>
              <c:y val="0.009"/>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7088768"/>
        <c:crossesAt val="1"/>
        <c:crossBetween val="between"/>
        <c:dispUnits/>
      </c:valAx>
      <c:spPr>
        <a:noFill/>
        <a:ln w="12700">
          <a:solidFill>
            <a:srgbClr val="808080"/>
          </a:solidFill>
        </a:ln>
      </c:spPr>
    </c:plotArea>
    <c:legend>
      <c:legendPos val="r"/>
      <c:layout>
        <c:manualLayout>
          <c:xMode val="edge"/>
          <c:yMode val="edge"/>
          <c:x val="0.771"/>
          <c:y val="0.2595"/>
          <c:w val="0.10275"/>
          <c:h val="0.090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No Known Outcome 
</a:t>
            </a:r>
            <a:r>
              <a:rPr lang="en-US" cap="none" sz="1400" b="0" i="0" u="none" baseline="0">
                <a:solidFill>
                  <a:srgbClr val="000000"/>
                </a:solidFill>
                <a:latin typeface="Arial"/>
                <a:ea typeface="Arial"/>
                <a:cs typeface="Arial"/>
              </a:rPr>
              <a:t>By Model Year and Vehicle Class</a:t>
            </a:r>
          </a:p>
        </c:rich>
      </c:tx>
      <c:layout>
        <c:manualLayout>
          <c:xMode val="factor"/>
          <c:yMode val="factor"/>
          <c:x val="-0.0035"/>
          <c:y val="-0.00225"/>
        </c:manualLayout>
      </c:layout>
      <c:spPr>
        <a:noFill/>
        <a:ln>
          <a:noFill/>
        </a:ln>
      </c:spPr>
    </c:title>
    <c:plotArea>
      <c:layout>
        <c:manualLayout>
          <c:xMode val="edge"/>
          <c:yMode val="edge"/>
          <c:x val="0.04225"/>
          <c:y val="0.17975"/>
          <c:w val="0.9055"/>
          <c:h val="0.74225"/>
        </c:manualLayout>
      </c:layout>
      <c:lineChart>
        <c:grouping val="standard"/>
        <c:varyColors val="0"/>
        <c:ser>
          <c:idx val="0"/>
          <c:order val="0"/>
          <c:tx>
            <c:strRef>
              <c:f>'(2)(vi) No Outcome'!$Z$9:$AB$9</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'(2)(vi) No Outcome'!$Y$11:$Y$25</c:f>
              <c:numCache/>
            </c:numRef>
          </c:cat>
          <c:val>
            <c:numRef>
              <c:f>'(2)(vi) No Outcome'!$Z$11:$Z$25</c:f>
              <c:numCache/>
            </c:numRef>
          </c:val>
          <c:smooth val="0"/>
        </c:ser>
        <c:ser>
          <c:idx val="1"/>
          <c:order val="1"/>
          <c:tx>
            <c:strRef>
              <c:f>'(2)(vi) No Outcome'!$AC$9:$AE$9</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'(2)(vi) No Outcome'!$AC$11:$AC$25</c:f>
              <c:numCache/>
            </c:numRef>
          </c:val>
          <c:smooth val="0"/>
        </c:ser>
        <c:marker val="1"/>
        <c:axId val="60787466"/>
        <c:axId val="10216283"/>
      </c:lineChart>
      <c:catAx>
        <c:axId val="6078746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Model Year</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0216283"/>
        <c:crosses val="autoZero"/>
        <c:auto val="1"/>
        <c:lblOffset val="100"/>
        <c:tickLblSkip val="1"/>
        <c:noMultiLvlLbl val="0"/>
      </c:catAx>
      <c:valAx>
        <c:axId val="10216283"/>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Number of Initial Fails</a:t>
                </a:r>
              </a:p>
            </c:rich>
          </c:tx>
          <c:layout>
            <c:manualLayout>
              <c:xMode val="factor"/>
              <c:yMode val="factor"/>
              <c:x val="-0.002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60787466"/>
        <c:crossesAt val="1"/>
        <c:crossBetween val="between"/>
        <c:dispUnits/>
        <c:majorUnit val="1000"/>
      </c:valAx>
      <c:spPr>
        <a:noFill/>
        <a:ln w="12700">
          <a:solidFill>
            <a:srgbClr val="808080"/>
          </a:solidFill>
        </a:ln>
      </c:spPr>
    </c:plotArea>
    <c:legend>
      <c:legendPos val="r"/>
      <c:layout>
        <c:manualLayout>
          <c:xMode val="edge"/>
          <c:yMode val="edge"/>
          <c:x val="0.82775"/>
          <c:y val="0.249"/>
          <c:w val="0.09075"/>
          <c:h val="0.0947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OBD Test Pass Rate
</a:t>
            </a:r>
            <a:r>
              <a:rPr lang="en-US" cap="none" sz="1400" b="0" i="0" u="none" baseline="0">
                <a:solidFill>
                  <a:srgbClr val="000000"/>
                </a:solidFill>
                <a:latin typeface="Arial"/>
                <a:ea typeface="Arial"/>
                <a:cs typeface="Arial"/>
              </a:rPr>
              <a:t>by Model Year and Vehicle Class</a:t>
            </a:r>
            <a:r>
              <a:rPr lang="en-US" cap="none" sz="1600" b="0" i="0" u="none" baseline="0">
                <a:solidFill>
                  <a:srgbClr val="000000"/>
                </a:solidFill>
                <a:latin typeface="Arial"/>
                <a:ea typeface="Arial"/>
                <a:cs typeface="Arial"/>
              </a:rPr>
              <a:t> </a:t>
            </a:r>
          </a:p>
        </c:rich>
      </c:tx>
      <c:layout>
        <c:manualLayout>
          <c:xMode val="factor"/>
          <c:yMode val="factor"/>
          <c:x val="0.001"/>
          <c:y val="0.01625"/>
        </c:manualLayout>
      </c:layout>
      <c:spPr>
        <a:noFill/>
        <a:ln>
          <a:noFill/>
        </a:ln>
      </c:spPr>
    </c:title>
    <c:plotArea>
      <c:layout>
        <c:manualLayout>
          <c:xMode val="edge"/>
          <c:yMode val="edge"/>
          <c:x val="0.08075"/>
          <c:y val="0.158"/>
          <c:w val="0.86275"/>
          <c:h val="0.7615"/>
        </c:manualLayout>
      </c:layout>
      <c:scatterChart>
        <c:scatterStyle val="lineMarker"/>
        <c:varyColors val="0"/>
        <c:ser>
          <c:idx val="0"/>
          <c:order val="0"/>
          <c:tx>
            <c:strRef>
              <c:f>'(2)(xi) Pass OBD'!$B$6:$D$6</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'(2)(xi) Pass OBD'!$A$8:$A$22</c:f>
              <c:numCache/>
            </c:numRef>
          </c:xVal>
          <c:yVal>
            <c:numRef>
              <c:f>'(2)(xi) Pass OBD'!$D$8:$D$22</c:f>
              <c:numCache/>
            </c:numRef>
          </c:yVal>
          <c:smooth val="0"/>
        </c:ser>
        <c:ser>
          <c:idx val="1"/>
          <c:order val="1"/>
          <c:tx>
            <c:strRef>
              <c:f>'(2)(xi) Pass OBD'!$E$6:$G$6</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'(2)(xi) Pass OBD'!$A$8:$A$22</c:f>
              <c:numCache/>
            </c:numRef>
          </c:xVal>
          <c:yVal>
            <c:numRef>
              <c:f>'(2)(xi) Pass OBD'!$G$8:$G$22</c:f>
              <c:numCache/>
            </c:numRef>
          </c:yVal>
          <c:smooth val="0"/>
        </c:ser>
        <c:ser>
          <c:idx val="2"/>
          <c:order val="2"/>
          <c:tx>
            <c:strRef>
              <c:f>'(2)(xi) Pass OBD'!$H$6:$J$6</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xVal>
            <c:numRef>
              <c:f>'(2)(xi) Pass OBD'!$A$20:$A$22</c:f>
              <c:numCache/>
            </c:numRef>
          </c:xVal>
          <c:yVal>
            <c:numRef>
              <c:f>'(2)(xi) Pass OBD'!$J$20:$J$22</c:f>
              <c:numCache/>
            </c:numRef>
          </c:yVal>
          <c:smooth val="0"/>
        </c:ser>
        <c:axId val="24837684"/>
        <c:axId val="22212565"/>
      </c:scatterChart>
      <c:valAx>
        <c:axId val="24837684"/>
        <c:scaling>
          <c:orientation val="minMax"/>
          <c:max val="2010"/>
          <c:min val="1996"/>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2212565"/>
        <c:crosses val="autoZero"/>
        <c:crossBetween val="midCat"/>
        <c:dispUnits/>
        <c:majorUnit val="1"/>
      </c:valAx>
      <c:valAx>
        <c:axId val="22212565"/>
        <c:scaling>
          <c:orientation val="minMax"/>
          <c:max val="1"/>
          <c:min val="0.5"/>
        </c:scaling>
        <c:axPos val="l"/>
        <c:title>
          <c:tx>
            <c:rich>
              <a:bodyPr vert="horz" rot="-5400000" anchor="ctr"/>
              <a:lstStyle/>
              <a:p>
                <a:pPr algn="ctr">
                  <a:defRPr/>
                </a:pPr>
                <a:r>
                  <a:rPr lang="en-US" cap="none" sz="1400" b="1" i="0" u="none" baseline="0">
                    <a:solidFill>
                      <a:srgbClr val="000000"/>
                    </a:solidFill>
                    <a:latin typeface="Arial"/>
                    <a:ea typeface="Arial"/>
                    <a:cs typeface="Arial"/>
                  </a:rPr>
                  <a:t>OBD Pass Rate (%)</a:t>
                </a:r>
              </a:p>
            </c:rich>
          </c:tx>
          <c:layout>
            <c:manualLayout>
              <c:xMode val="factor"/>
              <c:yMode val="factor"/>
              <c:x val="-0.00925"/>
              <c:y val="0.008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4837684"/>
        <c:crosses val="autoZero"/>
        <c:crossBetween val="midCat"/>
        <c:dispUnits/>
        <c:majorUnit val="0.1"/>
      </c:valAx>
      <c:spPr>
        <a:noFill/>
        <a:ln w="12700">
          <a:solidFill>
            <a:srgbClr val="808080"/>
          </a:solidFill>
        </a:ln>
      </c:spPr>
    </c:plotArea>
    <c:legend>
      <c:legendPos val="r"/>
      <c:layout>
        <c:manualLayout>
          <c:xMode val="edge"/>
          <c:yMode val="edge"/>
          <c:x val="0.16025"/>
          <c:y val="0.196"/>
          <c:w val="0.11"/>
          <c:h val="0.109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000000"/>
                </a:solidFill>
                <a:latin typeface="Arial"/>
                <a:ea typeface="Arial"/>
                <a:cs typeface="Arial"/>
              </a:rPr>
              <a:t>Number of Passing OBD Tests
</a:t>
            </a:r>
            <a:r>
              <a:rPr lang="en-US" cap="none" sz="1675" b="0" i="0" u="none" baseline="0">
                <a:solidFill>
                  <a:srgbClr val="000000"/>
                </a:solidFill>
                <a:latin typeface="Arial"/>
                <a:ea typeface="Arial"/>
                <a:cs typeface="Arial"/>
              </a:rPr>
              <a:t>by Model Year and Vehicle Class </a:t>
            </a:r>
          </a:p>
        </c:rich>
      </c:tx>
      <c:layout>
        <c:manualLayout>
          <c:xMode val="factor"/>
          <c:yMode val="factor"/>
          <c:x val="0.00675"/>
          <c:y val="0"/>
        </c:manualLayout>
      </c:layout>
      <c:spPr>
        <a:noFill/>
        <a:ln>
          <a:noFill/>
        </a:ln>
      </c:spPr>
    </c:title>
    <c:plotArea>
      <c:layout>
        <c:manualLayout>
          <c:xMode val="edge"/>
          <c:yMode val="edge"/>
          <c:x val="0.061"/>
          <c:y val="0.12275"/>
          <c:w val="0.89375"/>
          <c:h val="0.78475"/>
        </c:manualLayout>
      </c:layout>
      <c:lineChart>
        <c:grouping val="standard"/>
        <c:varyColors val="0"/>
        <c:ser>
          <c:idx val="0"/>
          <c:order val="0"/>
          <c:tx>
            <c:strRef>
              <c:f>'(2)(xi) Pass OBD'!$B$6:$D$6</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'(2)(xi) Pass OBD'!$A$8:$A$22</c:f>
              <c:numCache/>
            </c:numRef>
          </c:cat>
          <c:val>
            <c:numRef>
              <c:f>'(2)(xi) Pass OBD'!$B$8:$B$22</c:f>
              <c:numCache/>
            </c:numRef>
          </c:val>
          <c:smooth val="0"/>
        </c:ser>
        <c:ser>
          <c:idx val="1"/>
          <c:order val="1"/>
          <c:tx>
            <c:strRef>
              <c:f>'(2)(xi) Pass OBD'!$E$6:$G$6</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'(2)(xi) Pass OBD'!$A$8:$A$22</c:f>
              <c:numCache/>
            </c:numRef>
          </c:cat>
          <c:val>
            <c:numRef>
              <c:f>'(2)(xi) Pass OBD'!$E$8:$E$22</c:f>
              <c:numCache/>
            </c:numRef>
          </c:val>
          <c:smooth val="0"/>
        </c:ser>
        <c:ser>
          <c:idx val="2"/>
          <c:order val="2"/>
          <c:tx>
            <c:strRef>
              <c:f>'(2)(xi) Pass OBD'!$H$6:$J$6</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numRef>
              <c:f>'(2)(xi) Pass OBD'!$A$8:$A$22</c:f>
              <c:numCache/>
            </c:numRef>
          </c:cat>
          <c:val>
            <c:numRef>
              <c:f>'(2)(xi) Pass OBD'!$H$8:$H$22</c:f>
              <c:numCache/>
            </c:numRef>
          </c:val>
          <c:smooth val="0"/>
        </c:ser>
        <c:marker val="1"/>
        <c:axId val="65695358"/>
        <c:axId val="54387311"/>
      </c:lineChart>
      <c:catAx>
        <c:axId val="65695358"/>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4387311"/>
        <c:crosses val="autoZero"/>
        <c:auto val="1"/>
        <c:lblOffset val="100"/>
        <c:tickLblSkip val="1"/>
        <c:noMultiLvlLbl val="0"/>
      </c:catAx>
      <c:valAx>
        <c:axId val="54387311"/>
        <c:scaling>
          <c:orientation val="minMax"/>
          <c:max val="250000"/>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5695358"/>
        <c:crossesAt val="1"/>
        <c:crossBetween val="midCat"/>
        <c:dispUnits/>
        <c:majorUnit val="50000"/>
      </c:valAx>
      <c:spPr>
        <a:noFill/>
        <a:ln w="12700">
          <a:solidFill>
            <a:srgbClr val="808080"/>
          </a:solidFill>
        </a:ln>
      </c:spPr>
    </c:plotArea>
    <c:legend>
      <c:legendPos val="r"/>
      <c:layout>
        <c:manualLayout>
          <c:xMode val="edge"/>
          <c:yMode val="edge"/>
          <c:x val="0.8195"/>
          <c:y val="0.15975"/>
          <c:w val="0.0925"/>
          <c:h val="0.099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OBD Test Fail Rate
</a:t>
            </a:r>
            <a:r>
              <a:rPr lang="en-US" cap="none" sz="1200" b="0" i="0" u="none" baseline="0">
                <a:solidFill>
                  <a:srgbClr val="000000"/>
                </a:solidFill>
                <a:latin typeface="Arial"/>
                <a:ea typeface="Arial"/>
                <a:cs typeface="Arial"/>
              </a:rPr>
              <a:t>by Model Year and Vehicle Class</a:t>
            </a:r>
            <a:r>
              <a:rPr lang="en-US" cap="none" sz="1500" b="0" i="0" u="none" baseline="0">
                <a:solidFill>
                  <a:srgbClr val="000000"/>
                </a:solidFill>
                <a:latin typeface="Arial"/>
                <a:ea typeface="Arial"/>
                <a:cs typeface="Arial"/>
              </a:rPr>
              <a:t> </a:t>
            </a:r>
          </a:p>
        </c:rich>
      </c:tx>
      <c:layout>
        <c:manualLayout>
          <c:xMode val="factor"/>
          <c:yMode val="factor"/>
          <c:x val="0.0075"/>
          <c:y val="-0.01525"/>
        </c:manualLayout>
      </c:layout>
      <c:spPr>
        <a:noFill/>
        <a:ln>
          <a:noFill/>
        </a:ln>
      </c:spPr>
    </c:title>
    <c:plotArea>
      <c:layout>
        <c:manualLayout>
          <c:xMode val="edge"/>
          <c:yMode val="edge"/>
          <c:x val="0.03525"/>
          <c:y val="0.1295"/>
          <c:w val="0.8785"/>
          <c:h val="0.76525"/>
        </c:manualLayout>
      </c:layout>
      <c:scatterChart>
        <c:scatterStyle val="lineMarker"/>
        <c:varyColors val="0"/>
        <c:ser>
          <c:idx val="0"/>
          <c:order val="0"/>
          <c:tx>
            <c:strRef>
              <c:f>'(2)(xii) Fail OBD'!$B$6:$D$6</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'(2)(xii) Fail OBD'!$A$8:$A$22</c:f>
              <c:numCache/>
            </c:numRef>
          </c:xVal>
          <c:yVal>
            <c:numRef>
              <c:f>'(2)(xii) Fail OBD'!$D$8:$D$22</c:f>
              <c:numCache/>
            </c:numRef>
          </c:yVal>
          <c:smooth val="0"/>
        </c:ser>
        <c:ser>
          <c:idx val="1"/>
          <c:order val="1"/>
          <c:tx>
            <c:strRef>
              <c:f>'(2)(xii) Fail OBD'!$E$6:$G$6</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'(2)(xii) Fail OBD'!$A$8:$A$22</c:f>
              <c:numCache/>
            </c:numRef>
          </c:xVal>
          <c:yVal>
            <c:numRef>
              <c:f>'(2)(xii) Fail OBD'!$G$8:$G$22</c:f>
              <c:numCache/>
            </c:numRef>
          </c:yVal>
          <c:smooth val="0"/>
        </c:ser>
        <c:ser>
          <c:idx val="2"/>
          <c:order val="2"/>
          <c:tx>
            <c:strRef>
              <c:f>'(2)(xii) Fail OBD'!$H$6:$J$6</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xVal>
            <c:numRef>
              <c:f>'(2)(xii) Fail OBD'!$A$20:$A$22</c:f>
              <c:numCache/>
            </c:numRef>
          </c:xVal>
          <c:yVal>
            <c:numRef>
              <c:f>'(2)(xii) Fail OBD'!$J$20:$J$22</c:f>
              <c:numCache/>
            </c:numRef>
          </c:yVal>
          <c:smooth val="0"/>
        </c:ser>
        <c:axId val="19723752"/>
        <c:axId val="43296041"/>
      </c:scatterChart>
      <c:valAx>
        <c:axId val="19723752"/>
        <c:scaling>
          <c:orientation val="minMax"/>
          <c:max val="2010"/>
          <c:min val="1996"/>
        </c:scaling>
        <c:axPos val="b"/>
        <c:title>
          <c:tx>
            <c:rich>
              <a:bodyPr vert="horz" rot="0" anchor="ctr"/>
              <a:lstStyle/>
              <a:p>
                <a:pPr algn="ctr">
                  <a:defRPr/>
                </a:pPr>
                <a:r>
                  <a:rPr lang="en-US" cap="none" sz="1325" b="1" i="0" u="none" baseline="0">
                    <a:solidFill>
                      <a:srgbClr val="000000"/>
                    </a:solidFill>
                    <a:latin typeface="Arial"/>
                    <a:ea typeface="Arial"/>
                    <a:cs typeface="Arial"/>
                  </a:rPr>
                  <a:t>Model Year</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25" b="1" i="0" u="none" baseline="0">
                <a:solidFill>
                  <a:srgbClr val="000000"/>
                </a:solidFill>
                <a:latin typeface="Arial"/>
                <a:ea typeface="Arial"/>
                <a:cs typeface="Arial"/>
              </a:defRPr>
            </a:pPr>
          </a:p>
        </c:txPr>
        <c:crossAx val="43296041"/>
        <c:crosses val="autoZero"/>
        <c:crossBetween val="midCat"/>
        <c:dispUnits/>
        <c:majorUnit val="1"/>
      </c:valAx>
      <c:valAx>
        <c:axId val="43296041"/>
        <c:scaling>
          <c:orientation val="minMax"/>
          <c:max val="0.3"/>
        </c:scaling>
        <c:axPos val="l"/>
        <c:title>
          <c:tx>
            <c:rich>
              <a:bodyPr vert="horz" rot="-5400000" anchor="ctr"/>
              <a:lstStyle/>
              <a:p>
                <a:pPr algn="ctr">
                  <a:defRPr/>
                </a:pPr>
                <a:r>
                  <a:rPr lang="en-US" cap="none" sz="1325" b="1" i="0" u="none" baseline="0">
                    <a:solidFill>
                      <a:srgbClr val="000000"/>
                    </a:solidFill>
                    <a:latin typeface="Arial"/>
                    <a:ea typeface="Arial"/>
                    <a:cs typeface="Arial"/>
                  </a:rPr>
                  <a:t>OBD Fail Rate (%)</a:t>
                </a:r>
              </a:p>
            </c:rich>
          </c:tx>
          <c:layout>
            <c:manualLayout>
              <c:xMode val="factor"/>
              <c:yMode val="factor"/>
              <c:x val="-0.001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9723752"/>
        <c:crosses val="autoZero"/>
        <c:crossBetween val="midCat"/>
        <c:dispUnits/>
        <c:majorUnit val="0.05"/>
      </c:valAx>
      <c:spPr>
        <a:noFill/>
        <a:ln w="12700">
          <a:solidFill>
            <a:srgbClr val="808080"/>
          </a:solidFill>
        </a:ln>
      </c:spPr>
    </c:plotArea>
    <c:legend>
      <c:legendPos val="r"/>
      <c:layout>
        <c:manualLayout>
          <c:xMode val="edge"/>
          <c:yMode val="edge"/>
          <c:x val="0.78425"/>
          <c:y val="0.17025"/>
          <c:w val="0.11925"/>
          <c:h val="0.110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Number of Failing OBD Tests
</a:t>
            </a:r>
            <a:r>
              <a:rPr lang="en-US" cap="none" sz="1200" b="0" i="0" u="none" baseline="0">
                <a:solidFill>
                  <a:srgbClr val="000000"/>
                </a:solidFill>
                <a:latin typeface="Arial"/>
                <a:ea typeface="Arial"/>
                <a:cs typeface="Arial"/>
              </a:rPr>
              <a:t>by Model Year and Vehicle Class</a:t>
            </a:r>
            <a:r>
              <a:rPr lang="en-US" cap="none" sz="1500" b="0" i="0" u="none" baseline="0">
                <a:solidFill>
                  <a:srgbClr val="000000"/>
                </a:solidFill>
                <a:latin typeface="Arial"/>
                <a:ea typeface="Arial"/>
                <a:cs typeface="Arial"/>
              </a:rPr>
              <a:t> </a:t>
            </a:r>
          </a:p>
        </c:rich>
      </c:tx>
      <c:layout>
        <c:manualLayout>
          <c:xMode val="factor"/>
          <c:yMode val="factor"/>
          <c:x val="0.00125"/>
          <c:y val="-0.00175"/>
        </c:manualLayout>
      </c:layout>
      <c:spPr>
        <a:noFill/>
        <a:ln>
          <a:noFill/>
        </a:ln>
      </c:spPr>
    </c:title>
    <c:plotArea>
      <c:layout>
        <c:manualLayout>
          <c:xMode val="edge"/>
          <c:yMode val="edge"/>
          <c:x val="0.05725"/>
          <c:y val="0.143"/>
          <c:w val="0.86975"/>
          <c:h val="0.77675"/>
        </c:manualLayout>
      </c:layout>
      <c:scatterChart>
        <c:scatterStyle val="lineMarker"/>
        <c:varyColors val="0"/>
        <c:ser>
          <c:idx val="0"/>
          <c:order val="0"/>
          <c:tx>
            <c:strRef>
              <c:f>'(2)(xii) Fail OBD'!$B$6:$D$6</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'(2)(xii) Fail OBD'!$A$8:$A$22</c:f>
              <c:numCache/>
            </c:numRef>
          </c:xVal>
          <c:yVal>
            <c:numRef>
              <c:f>'(2)(xii) Fail OBD'!$B$8:$B$22</c:f>
              <c:numCache/>
            </c:numRef>
          </c:yVal>
          <c:smooth val="0"/>
        </c:ser>
        <c:ser>
          <c:idx val="1"/>
          <c:order val="1"/>
          <c:tx>
            <c:strRef>
              <c:f>'(2)(xii) Fail OBD'!$E$6:$G$6</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'(2)(xii) Fail OBD'!$A$8:$A$22</c:f>
              <c:numCache/>
            </c:numRef>
          </c:xVal>
          <c:yVal>
            <c:numRef>
              <c:f>'(2)(xii) Fail OBD'!$E$8:$E$22</c:f>
              <c:numCache/>
            </c:numRef>
          </c:yVal>
          <c:smooth val="0"/>
        </c:ser>
        <c:ser>
          <c:idx val="2"/>
          <c:order val="2"/>
          <c:tx>
            <c:strRef>
              <c:f>'(2)(xii) Fail OBD'!$H$6:$J$6</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xVal>
            <c:numRef>
              <c:f>'(2)(xii) Fail OBD'!$A$20:$A$22</c:f>
              <c:numCache/>
            </c:numRef>
          </c:xVal>
          <c:yVal>
            <c:numRef>
              <c:f>'(2)(xii) Fail OBD'!$J$20:$J$22</c:f>
              <c:numCache/>
            </c:numRef>
          </c:yVal>
          <c:smooth val="0"/>
        </c:ser>
        <c:axId val="54120050"/>
        <c:axId val="17318403"/>
      </c:scatterChart>
      <c:valAx>
        <c:axId val="54120050"/>
        <c:scaling>
          <c:orientation val="minMax"/>
          <c:max val="2010"/>
          <c:min val="1996"/>
        </c:scaling>
        <c:axPos val="b"/>
        <c:title>
          <c:tx>
            <c:rich>
              <a:bodyPr vert="horz" rot="0" anchor="ctr"/>
              <a:lstStyle/>
              <a:p>
                <a:pPr algn="ctr">
                  <a:defRPr/>
                </a:pPr>
                <a:r>
                  <a:rPr lang="en-US" cap="none" sz="1325" b="1" i="0" u="none" baseline="0">
                    <a:solidFill>
                      <a:srgbClr val="000000"/>
                    </a:solidFill>
                    <a:latin typeface="Arial"/>
                    <a:ea typeface="Arial"/>
                    <a:cs typeface="Arial"/>
                  </a:rPr>
                  <a:t>Model Year</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25" b="1" i="0" u="none" baseline="0">
                <a:solidFill>
                  <a:srgbClr val="000000"/>
                </a:solidFill>
                <a:latin typeface="Arial"/>
                <a:ea typeface="Arial"/>
                <a:cs typeface="Arial"/>
              </a:defRPr>
            </a:pPr>
          </a:p>
        </c:txPr>
        <c:crossAx val="17318403"/>
        <c:crosses val="autoZero"/>
        <c:crossBetween val="midCat"/>
        <c:dispUnits/>
        <c:majorUnit val="1"/>
      </c:valAx>
      <c:valAx>
        <c:axId val="17318403"/>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4120050"/>
        <c:crosses val="autoZero"/>
        <c:crossBetween val="midCat"/>
        <c:dispUnits/>
      </c:valAx>
      <c:spPr>
        <a:noFill/>
        <a:ln w="12700">
          <a:solidFill>
            <a:srgbClr val="808080"/>
          </a:solidFill>
        </a:ln>
      </c:spPr>
    </c:plotArea>
    <c:legend>
      <c:legendPos val="r"/>
      <c:layout>
        <c:manualLayout>
          <c:xMode val="edge"/>
          <c:yMode val="edge"/>
          <c:x val="0.8055"/>
          <c:y val="0.11975"/>
          <c:w val="0.11925"/>
          <c:h val="0.104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rPr>
              <a:t>Number of Emission Tests  
</a:t>
            </a:r>
            <a:r>
              <a:rPr lang="en-US" cap="none" sz="1175" b="0" i="0" u="none" baseline="0">
                <a:solidFill>
                  <a:srgbClr val="000000"/>
                </a:solidFill>
              </a:rPr>
              <a:t>by Model Year and Vehicle Class</a:t>
            </a:r>
          </a:p>
        </c:rich>
      </c:tx>
      <c:layout>
        <c:manualLayout>
          <c:xMode val="factor"/>
          <c:yMode val="factor"/>
          <c:x val="0.003"/>
          <c:y val="-0.006"/>
        </c:manualLayout>
      </c:layout>
      <c:spPr>
        <a:noFill/>
        <a:ln>
          <a:noFill/>
        </a:ln>
      </c:spPr>
    </c:title>
    <c:plotArea>
      <c:layout>
        <c:manualLayout>
          <c:xMode val="edge"/>
          <c:yMode val="edge"/>
          <c:x val="0.0505"/>
          <c:y val="0.156"/>
          <c:w val="0.90425"/>
          <c:h val="0.746"/>
        </c:manualLayout>
      </c:layout>
      <c:lineChart>
        <c:grouping val="standard"/>
        <c:varyColors val="0"/>
        <c:ser>
          <c:idx val="0"/>
          <c:order val="0"/>
          <c:tx>
            <c:strRef>
              <c:f>'(1) Total Tests'!$B$7</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 Total Tests'!$A$8:$A$34</c:f>
              <c:numCache/>
            </c:numRef>
          </c:cat>
          <c:val>
            <c:numRef>
              <c:f>'(1) Total Tests'!$B$8:$B$34</c:f>
              <c:numCache/>
            </c:numRef>
          </c:val>
          <c:smooth val="0"/>
        </c:ser>
        <c:ser>
          <c:idx val="1"/>
          <c:order val="1"/>
          <c:tx>
            <c:strRef>
              <c:f>'(1) Total Tests'!$C$7</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'(1) Total Tests'!$C$8:$C$34</c:f>
              <c:numCache/>
            </c:numRef>
          </c:val>
          <c:smooth val="0"/>
        </c:ser>
        <c:ser>
          <c:idx val="2"/>
          <c:order val="2"/>
          <c:tx>
            <c:strRef>
              <c:f>'(1) Total Tests'!$D$7</c:f>
              <c:strCache>
                <c:ptCount val="1"/>
                <c:pt idx="0">
                  <c:v>MDGV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'(1) Total Tests'!$D$8:$D$34</c:f>
              <c:numCache/>
            </c:numRef>
          </c:val>
          <c:smooth val="0"/>
        </c:ser>
        <c:marker val="1"/>
        <c:axId val="36994574"/>
        <c:axId val="64515711"/>
      </c:lineChart>
      <c:catAx>
        <c:axId val="36994574"/>
        <c:scaling>
          <c:orientation val="minMax"/>
        </c:scaling>
        <c:axPos val="b"/>
        <c:title>
          <c:tx>
            <c:rich>
              <a:bodyPr vert="horz" rot="0" anchor="ctr"/>
              <a:lstStyle/>
              <a:p>
                <a:pPr algn="ctr">
                  <a:defRPr/>
                </a:pPr>
                <a:r>
                  <a:rPr lang="en-US" cap="none" sz="975" b="1" i="0" u="none" baseline="0">
                    <a:solidFill>
                      <a:srgbClr val="000000"/>
                    </a:solidFill>
                  </a:rPr>
                  <a:t>Model Year</a:t>
                </a:r>
              </a:p>
            </c:rich>
          </c:tx>
          <c:layout>
            <c:manualLayout>
              <c:xMode val="factor"/>
              <c:yMode val="factor"/>
              <c:x val="0"/>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defRPr>
            </a:pPr>
          </a:p>
        </c:txPr>
        <c:crossAx val="64515711"/>
        <c:crosses val="autoZero"/>
        <c:auto val="1"/>
        <c:lblOffset val="100"/>
        <c:tickLblSkip val="2"/>
        <c:noMultiLvlLbl val="0"/>
      </c:catAx>
      <c:valAx>
        <c:axId val="64515711"/>
        <c:scaling>
          <c:orientation val="minMax"/>
        </c:scaling>
        <c:axPos val="l"/>
        <c:title>
          <c:tx>
            <c:rich>
              <a:bodyPr vert="horz" rot="-5400000" anchor="ctr"/>
              <a:lstStyle/>
              <a:p>
                <a:pPr algn="ctr">
                  <a:defRPr/>
                </a:pPr>
                <a:r>
                  <a:rPr lang="en-US" cap="none" sz="975" b="1" i="0" u="none" baseline="0">
                    <a:solidFill>
                      <a:srgbClr val="000000"/>
                    </a:solidFill>
                  </a:rPr>
                  <a:t>Number of Vehicles</a:t>
                </a:r>
              </a:p>
            </c:rich>
          </c:tx>
          <c:layout>
            <c:manualLayout>
              <c:xMode val="factor"/>
              <c:yMode val="factor"/>
              <c:x val="-0.0022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994574"/>
        <c:crossesAt val="1"/>
        <c:crossBetween val="between"/>
        <c:dispUnits/>
      </c:valAx>
      <c:spPr>
        <a:noFill/>
        <a:ln w="12700">
          <a:solidFill>
            <a:srgbClr val="808080"/>
          </a:solidFill>
        </a:ln>
      </c:spPr>
    </c:plotArea>
    <c:legend>
      <c:legendPos val="r"/>
      <c:layout>
        <c:manualLayout>
          <c:xMode val="edge"/>
          <c:yMode val="edge"/>
          <c:x val="0.193"/>
          <c:y val="0.262"/>
          <c:w val="0.11725"/>
          <c:h val="0.187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000000"/>
                </a:solidFill>
                <a:latin typeface="Arial"/>
                <a:ea typeface="Arial"/>
                <a:cs typeface="Arial"/>
              </a:rPr>
              <a:t>OBDII MIL Commanded on with No DTCs Present 
</a:t>
            </a:r>
            <a:r>
              <a:rPr lang="en-US" cap="none" sz="1675" b="0" i="0" u="none" baseline="0">
                <a:solidFill>
                  <a:srgbClr val="000000"/>
                </a:solidFill>
                <a:latin typeface="Arial"/>
                <a:ea typeface="Arial"/>
                <a:cs typeface="Arial"/>
              </a:rPr>
              <a:t>by Model Year and Vehicle Class </a:t>
            </a:r>
          </a:p>
        </c:rich>
      </c:tx>
      <c:layout>
        <c:manualLayout>
          <c:xMode val="factor"/>
          <c:yMode val="factor"/>
          <c:x val="0.011"/>
          <c:y val="-0.00175"/>
        </c:manualLayout>
      </c:layout>
      <c:spPr>
        <a:noFill/>
        <a:ln>
          <a:noFill/>
        </a:ln>
      </c:spPr>
    </c:title>
    <c:plotArea>
      <c:layout>
        <c:manualLayout>
          <c:xMode val="edge"/>
          <c:yMode val="edge"/>
          <c:x val="0.0665"/>
          <c:y val="0.206"/>
          <c:w val="0.87725"/>
          <c:h val="0.71475"/>
        </c:manualLayout>
      </c:layout>
      <c:lineChart>
        <c:grouping val="standard"/>
        <c:varyColors val="0"/>
        <c:ser>
          <c:idx val="0"/>
          <c:order val="0"/>
          <c:tx>
            <c:strRef>
              <c:f>'(2)(xix) MIL on no DTCs'!$B$9:$D$9</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'(2)(xix) MIL on no DTCs'!$A$11:$A$25</c:f>
              <c:numCache/>
            </c:numRef>
          </c:cat>
          <c:val>
            <c:numRef>
              <c:f>'(2)(xix) MIL on no DTCs'!$D$11:$D$25</c:f>
              <c:numCache/>
            </c:numRef>
          </c:val>
          <c:smooth val="0"/>
        </c:ser>
        <c:ser>
          <c:idx val="1"/>
          <c:order val="1"/>
          <c:tx>
            <c:strRef>
              <c:f>'(2)(xix) MIL on no DTCs'!$E$9:$G$9</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'(2)(xix) MIL on no DTCs'!$A$11:$A$25</c:f>
              <c:numCache/>
            </c:numRef>
          </c:cat>
          <c:val>
            <c:numRef>
              <c:f>'(2)(xix) MIL on no DTCs'!$G$11:$G$25</c:f>
              <c:numCache/>
            </c:numRef>
          </c:val>
          <c:smooth val="0"/>
        </c:ser>
        <c:marker val="1"/>
        <c:axId val="21647900"/>
        <c:axId val="60613373"/>
      </c:lineChart>
      <c:catAx>
        <c:axId val="21647900"/>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0613373"/>
        <c:crosses val="autoZero"/>
        <c:auto val="1"/>
        <c:lblOffset val="100"/>
        <c:tickLblSkip val="1"/>
        <c:noMultiLvlLbl val="0"/>
      </c:catAx>
      <c:valAx>
        <c:axId val="60613373"/>
        <c:scaling>
          <c:orientation val="minMax"/>
          <c:max val="0.002"/>
        </c:scaling>
        <c:axPos val="l"/>
        <c:title>
          <c:tx>
            <c:rich>
              <a:bodyPr vert="horz" rot="-5400000" anchor="ctr"/>
              <a:lstStyle/>
              <a:p>
                <a:pPr algn="ctr">
                  <a:defRPr/>
                </a:pPr>
                <a:r>
                  <a:rPr lang="en-US" cap="none" sz="1400" b="1" i="0" u="none" baseline="0">
                    <a:solidFill>
                      <a:srgbClr val="000000"/>
                    </a:solidFill>
                    <a:latin typeface="Arial"/>
                    <a:ea typeface="Arial"/>
                    <a:cs typeface="Arial"/>
                  </a:rPr>
                  <a:t>MIL On Fail Rate (%)</a:t>
                </a:r>
              </a:p>
            </c:rich>
          </c:tx>
          <c:layout>
            <c:manualLayout>
              <c:xMode val="factor"/>
              <c:yMode val="factor"/>
              <c:x val="-0.0025"/>
              <c:y val="-0.00075"/>
            </c:manualLayout>
          </c:layout>
          <c:overlay val="0"/>
          <c:spPr>
            <a:noFill/>
            <a:ln>
              <a:noFill/>
            </a:ln>
          </c:spPr>
        </c:title>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1647900"/>
        <c:crossesAt val="1"/>
        <c:crossBetween val="midCat"/>
        <c:dispUnits/>
        <c:majorUnit val="0.0005"/>
      </c:valAx>
      <c:spPr>
        <a:noFill/>
        <a:ln w="12700">
          <a:solidFill>
            <a:srgbClr val="808080"/>
          </a:solidFill>
        </a:ln>
      </c:spPr>
    </c:plotArea>
    <c:legend>
      <c:legendPos val="r"/>
      <c:layout>
        <c:manualLayout>
          <c:xMode val="edge"/>
          <c:yMode val="edge"/>
          <c:x val="0.7635"/>
          <c:y val="0.26075"/>
          <c:w val="0.09875"/>
          <c:h val="0.08"/>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000000"/>
                </a:solidFill>
                <a:latin typeface="Arial"/>
                <a:ea typeface="Arial"/>
                <a:cs typeface="Arial"/>
              </a:rPr>
              <a:t>OBDII MIL Commanded on and No DTCs Present
</a:t>
            </a:r>
            <a:r>
              <a:rPr lang="en-US" cap="none" sz="1675" b="0" i="0" u="none" baseline="0">
                <a:solidFill>
                  <a:srgbClr val="000000"/>
                </a:solidFill>
                <a:latin typeface="Arial"/>
                <a:ea typeface="Arial"/>
                <a:cs typeface="Arial"/>
              </a:rPr>
              <a:t>by Model Year and Vehicle Class </a:t>
            </a:r>
          </a:p>
        </c:rich>
      </c:tx>
      <c:layout>
        <c:manualLayout>
          <c:xMode val="factor"/>
          <c:yMode val="factor"/>
          <c:x val="0.01"/>
          <c:y val="-0.00175"/>
        </c:manualLayout>
      </c:layout>
      <c:spPr>
        <a:noFill/>
        <a:ln>
          <a:noFill/>
        </a:ln>
      </c:spPr>
    </c:title>
    <c:plotArea>
      <c:layout>
        <c:manualLayout>
          <c:xMode val="edge"/>
          <c:yMode val="edge"/>
          <c:x val="0.07125"/>
          <c:y val="0.1495"/>
          <c:w val="0.8725"/>
          <c:h val="0.7625"/>
        </c:manualLayout>
      </c:layout>
      <c:lineChart>
        <c:grouping val="standard"/>
        <c:varyColors val="0"/>
        <c:ser>
          <c:idx val="0"/>
          <c:order val="0"/>
          <c:tx>
            <c:strRef>
              <c:f>'(2)(xix) MIL on no DTCs'!$B$9:$D$9</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'(2)(xix) MIL on no DTCs'!$A$11:$A$25</c:f>
              <c:numCache/>
            </c:numRef>
          </c:cat>
          <c:val>
            <c:numRef>
              <c:f>'(2)(xix) MIL on no DTCs'!$B$11:$B$25</c:f>
              <c:numCache/>
            </c:numRef>
          </c:val>
          <c:smooth val="0"/>
        </c:ser>
        <c:ser>
          <c:idx val="1"/>
          <c:order val="1"/>
          <c:tx>
            <c:strRef>
              <c:f>'(2)(xix) MIL on no DTCs'!$E$9:$G$9</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'(2)(xix) MIL on no DTCs'!$A$11:$A$25</c:f>
              <c:numCache/>
            </c:numRef>
          </c:cat>
          <c:val>
            <c:numRef>
              <c:f>'(2)(xix) MIL on no DTCs'!$E$11:$E$25</c:f>
              <c:numCache/>
            </c:numRef>
          </c:val>
          <c:smooth val="0"/>
        </c:ser>
        <c:marker val="1"/>
        <c:axId val="8649446"/>
        <c:axId val="10736151"/>
      </c:lineChart>
      <c:catAx>
        <c:axId val="8649446"/>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004"/>
              <c:y val="0.00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0736151"/>
        <c:crosses val="autoZero"/>
        <c:auto val="1"/>
        <c:lblOffset val="100"/>
        <c:tickLblSkip val="1"/>
        <c:noMultiLvlLbl val="0"/>
      </c:catAx>
      <c:valAx>
        <c:axId val="10736151"/>
        <c:scaling>
          <c:orientation val="minMax"/>
          <c:max val="200"/>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MIL On</a:t>
                </a:r>
              </a:p>
            </c:rich>
          </c:tx>
          <c:layout>
            <c:manualLayout>
              <c:xMode val="factor"/>
              <c:yMode val="factor"/>
              <c:x val="-0.00725"/>
              <c:y val="0.0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8649446"/>
        <c:crossesAt val="1"/>
        <c:crossBetween val="midCat"/>
        <c:dispUnits/>
        <c:majorUnit val="25"/>
      </c:valAx>
      <c:spPr>
        <a:noFill/>
        <a:ln w="12700">
          <a:solidFill>
            <a:srgbClr val="808080"/>
          </a:solidFill>
        </a:ln>
      </c:spPr>
    </c:plotArea>
    <c:legend>
      <c:legendPos val="r"/>
      <c:layout>
        <c:manualLayout>
          <c:xMode val="edge"/>
          <c:yMode val="edge"/>
          <c:x val="0.77725"/>
          <c:y val="0.229"/>
          <c:w val="0.09875"/>
          <c:h val="0.080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OBDII MIL Commanded Off with DTCs Present  
</a:t>
            </a:r>
            <a:r>
              <a:rPr lang="en-US" cap="none" sz="200" b="0" i="0" u="none" baseline="0">
                <a:solidFill>
                  <a:srgbClr val="000000"/>
                </a:solidFill>
                <a:latin typeface="Arial"/>
                <a:ea typeface="Arial"/>
                <a:cs typeface="Arial"/>
              </a:rPr>
              <a:t>by Model Year and Vehicle Class </a:t>
            </a:r>
          </a:p>
        </c:rich>
      </c:tx>
      <c:layout/>
      <c:spPr>
        <a:noFill/>
        <a:ln>
          <a:noFill/>
        </a:ln>
      </c:spPr>
    </c:title>
    <c:plotArea>
      <c:layout/>
      <c:lineChart>
        <c:grouping val="standard"/>
        <c:varyColors val="0"/>
        <c:ser>
          <c:idx val="0"/>
          <c:order val="0"/>
          <c:tx>
            <c:strRef>
              <c:f>'(2)(xx) MIL off w  DTCs'!$B$8:$D$8</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'(2)(xx) MIL off w  DTCs'!$A$10:$A$22</c:f>
              <c:numCache/>
            </c:numRef>
          </c:cat>
          <c:val>
            <c:numRef>
              <c:f>'(2)(xx) MIL off w  DTCs'!$D$10:$D$22</c:f>
              <c:numCache/>
            </c:numRef>
          </c:val>
          <c:smooth val="0"/>
        </c:ser>
        <c:ser>
          <c:idx val="1"/>
          <c:order val="1"/>
          <c:tx>
            <c:strRef>
              <c:f>'(2)(xx) MIL off w  DTCs'!$E$8:$G$8</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'(2)(xx) MIL off w  DTCs'!$A$10:$A$22</c:f>
              <c:numCache/>
            </c:numRef>
          </c:cat>
          <c:val>
            <c:numRef>
              <c:f>'(2)(xx) MIL off w  DTCs'!$G$10:$G$22</c:f>
              <c:numCache/>
            </c:numRef>
          </c:val>
          <c:smooth val="0"/>
        </c:ser>
        <c:ser>
          <c:idx val="2"/>
          <c:order val="2"/>
          <c:tx>
            <c:strRef>
              <c:f>'(2)(xx) MIL off w  DTCs'!$H$8:$J$8</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numRef>
              <c:f>'(2)(xx) MIL off w  DTCs'!$A$10:$A$22</c:f>
              <c:numCache/>
            </c:numRef>
          </c:cat>
          <c:val>
            <c:numRef>
              <c:f>'(2)(xx) MIL off w  DTCs'!$J$10:$J$22</c:f>
              <c:numCache/>
            </c:numRef>
          </c:val>
          <c:smooth val="0"/>
        </c:ser>
        <c:marker val="1"/>
        <c:axId val="29516496"/>
        <c:axId val="64321873"/>
      </c:lineChart>
      <c:catAx>
        <c:axId val="2951649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64321873"/>
        <c:crosses val="autoZero"/>
        <c:auto val="1"/>
        <c:lblOffset val="100"/>
        <c:tickLblSkip val="1"/>
        <c:noMultiLvlLbl val="0"/>
      </c:catAx>
      <c:valAx>
        <c:axId val="64321873"/>
        <c:scaling>
          <c:orientation val="minMax"/>
          <c:max val="0.01"/>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29516496"/>
        <c:crossesAt val="1"/>
        <c:crossBetween val="midCat"/>
        <c:dispUnits/>
        <c:majorUnit val="0.00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OBDII MIL Commanded off and DTCs Present
</a:t>
            </a:r>
            <a:r>
              <a:rPr lang="en-US" cap="none" sz="200" b="0" i="0" u="none" baseline="0">
                <a:solidFill>
                  <a:srgbClr val="000000"/>
                </a:solidFill>
                <a:latin typeface="Arial"/>
                <a:ea typeface="Arial"/>
                <a:cs typeface="Arial"/>
              </a:rPr>
              <a:t>by Model Year and Vehicle Class </a:t>
            </a:r>
          </a:p>
        </c:rich>
      </c:tx>
      <c:layout/>
      <c:spPr>
        <a:noFill/>
        <a:ln>
          <a:noFill/>
        </a:ln>
      </c:spPr>
    </c:title>
    <c:plotArea>
      <c:layout/>
      <c:lineChart>
        <c:grouping val="standard"/>
        <c:varyColors val="0"/>
        <c:ser>
          <c:idx val="0"/>
          <c:order val="0"/>
          <c:tx>
            <c:strRef>
              <c:f>'(2)(xx) MIL off w  DTCs'!$B$8:$D$8</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'(2)(xx) MIL off w  DTCs'!$A$10:$A$22</c:f>
              <c:numCache/>
            </c:numRef>
          </c:cat>
          <c:val>
            <c:numRef>
              <c:f>'(2)(xx) MIL off w  DTCs'!$B$10:$B$22</c:f>
              <c:numCache/>
            </c:numRef>
          </c:val>
          <c:smooth val="0"/>
        </c:ser>
        <c:ser>
          <c:idx val="1"/>
          <c:order val="1"/>
          <c:tx>
            <c:strRef>
              <c:f>'(2)(xx) MIL off w  DTCs'!$E$8:$G$8</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'(2)(xx) MIL off w  DTCs'!$A$10:$A$22</c:f>
              <c:numCache/>
            </c:numRef>
          </c:cat>
          <c:val>
            <c:numRef>
              <c:f>'(2)(xx) MIL off w  DTCs'!$E$10:$E$22</c:f>
              <c:numCache/>
            </c:numRef>
          </c:val>
          <c:smooth val="0"/>
        </c:ser>
        <c:ser>
          <c:idx val="2"/>
          <c:order val="2"/>
          <c:tx>
            <c:strRef>
              <c:f>'(2)(xx) MIL off w  DTCs'!$H$8:$J$8</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numRef>
              <c:f>'(2)(xx) MIL off w  DTCs'!$A$10:$A$22</c:f>
              <c:numCache/>
            </c:numRef>
          </c:cat>
          <c:val>
            <c:numRef>
              <c:f>'(2)(xx) MIL off w  DTCs'!$H$10:$H$22</c:f>
              <c:numCache/>
            </c:numRef>
          </c:val>
          <c:smooth val="0"/>
        </c:ser>
        <c:marker val="1"/>
        <c:axId val="42025946"/>
        <c:axId val="42689195"/>
      </c:lineChart>
      <c:catAx>
        <c:axId val="4202594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2689195"/>
        <c:crosses val="autoZero"/>
        <c:auto val="1"/>
        <c:lblOffset val="100"/>
        <c:tickLblSkip val="1"/>
        <c:noMultiLvlLbl val="0"/>
      </c:catAx>
      <c:valAx>
        <c:axId val="42689195"/>
        <c:scaling>
          <c:orientation val="minMax"/>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42025946"/>
        <c:crossesAt val="1"/>
        <c:crossBetween val="midCat"/>
        <c:dispUnits/>
        <c:majorUnit val="54.6966"/>
        <c:minorUnit val="54.6966"/>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OBDII MIL Commanded on with DTCs Present  
</a:t>
            </a:r>
            <a:r>
              <a:rPr lang="en-US" cap="none" sz="1400" b="0" i="0" u="none" baseline="0">
                <a:solidFill>
                  <a:srgbClr val="000000"/>
                </a:solidFill>
                <a:latin typeface="Arial"/>
                <a:ea typeface="Arial"/>
                <a:cs typeface="Arial"/>
              </a:rPr>
              <a:t>by Model Year and Vehicle Class </a:t>
            </a:r>
          </a:p>
        </c:rich>
      </c:tx>
      <c:layout>
        <c:manualLayout>
          <c:xMode val="factor"/>
          <c:yMode val="factor"/>
          <c:x val="0.0035"/>
          <c:y val="-0.00175"/>
        </c:manualLayout>
      </c:layout>
      <c:spPr>
        <a:noFill/>
        <a:ln>
          <a:noFill/>
        </a:ln>
      </c:spPr>
    </c:title>
    <c:plotArea>
      <c:layout>
        <c:manualLayout>
          <c:xMode val="edge"/>
          <c:yMode val="edge"/>
          <c:x val="0.04225"/>
          <c:y val="0.20775"/>
          <c:w val="0.8795"/>
          <c:h val="0.70675"/>
        </c:manualLayout>
      </c:layout>
      <c:scatterChart>
        <c:scatterStyle val="lineMarker"/>
        <c:varyColors val="0"/>
        <c:ser>
          <c:idx val="0"/>
          <c:order val="0"/>
          <c:tx>
            <c:strRef>
              <c:f>'(2)(xxi) MIL on w DTCs '!$B$7:$D$7</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'(2)(xxi) MIL on w DTCs '!$A$9:$A$23</c:f>
              <c:numCache/>
            </c:numRef>
          </c:xVal>
          <c:yVal>
            <c:numRef>
              <c:f>'(2)(xxi) MIL on w DTCs '!$D$9:$D$23</c:f>
              <c:numCache/>
            </c:numRef>
          </c:yVal>
          <c:smooth val="0"/>
        </c:ser>
        <c:ser>
          <c:idx val="1"/>
          <c:order val="1"/>
          <c:tx>
            <c:strRef>
              <c:f>'(2)(xxi) MIL on w DTCs '!$E$7:$G$7</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'(2)(xxi) MIL on w DTCs '!$A$9:$A$23</c:f>
              <c:numCache/>
            </c:numRef>
          </c:xVal>
          <c:yVal>
            <c:numRef>
              <c:f>'(2)(xxi) MIL on w DTCs '!$G$9:$G$23</c:f>
              <c:numCache/>
            </c:numRef>
          </c:yVal>
          <c:smooth val="0"/>
        </c:ser>
        <c:ser>
          <c:idx val="2"/>
          <c:order val="2"/>
          <c:tx>
            <c:strRef>
              <c:f>'(2)(xxi) MIL on w DTCs '!$H$7:$J$7</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xVal>
            <c:numRef>
              <c:f>'(2)(xxi) MIL on w DTCs '!$A$21:$A$23</c:f>
              <c:numCache/>
            </c:numRef>
          </c:xVal>
          <c:yVal>
            <c:numRef>
              <c:f>'(2)(xxi) MIL on w DTCs '!$J$21:$J$23</c:f>
              <c:numCache/>
            </c:numRef>
          </c:yVal>
          <c:smooth val="0"/>
        </c:ser>
        <c:axId val="48658436"/>
        <c:axId val="35272741"/>
      </c:scatterChart>
      <c:valAx>
        <c:axId val="48658436"/>
        <c:scaling>
          <c:orientation val="minMax"/>
          <c:max val="2010"/>
          <c:min val="1996"/>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000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5272741"/>
        <c:crosses val="autoZero"/>
        <c:crossBetween val="midCat"/>
        <c:dispUnits/>
        <c:majorUnit val="1"/>
      </c:valAx>
      <c:valAx>
        <c:axId val="35272741"/>
        <c:scaling>
          <c:orientation val="minMax"/>
          <c:max val="0.2"/>
        </c:scaling>
        <c:axPos val="l"/>
        <c:title>
          <c:tx>
            <c:rich>
              <a:bodyPr vert="horz" rot="-5400000" anchor="ctr"/>
              <a:lstStyle/>
              <a:p>
                <a:pPr algn="ctr">
                  <a:defRPr/>
                </a:pPr>
                <a:r>
                  <a:rPr lang="en-US" cap="none" sz="1400" b="1" i="0" u="none" baseline="0">
                    <a:solidFill>
                      <a:srgbClr val="000000"/>
                    </a:solidFill>
                    <a:latin typeface="Arial"/>
                    <a:ea typeface="Arial"/>
                    <a:cs typeface="Arial"/>
                  </a:rPr>
                  <a:t>Mil On Fail Rate (%)</a:t>
                </a:r>
              </a:p>
            </c:rich>
          </c:tx>
          <c:layout>
            <c:manualLayout>
              <c:xMode val="factor"/>
              <c:yMode val="factor"/>
              <c:x val="-0.002"/>
              <c:y val="-0.001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8658436"/>
        <c:crosses val="autoZero"/>
        <c:crossBetween val="midCat"/>
        <c:dispUnits/>
        <c:majorUnit val="0.05"/>
      </c:valAx>
      <c:spPr>
        <a:noFill/>
        <a:ln w="12700">
          <a:solidFill>
            <a:srgbClr val="808080"/>
          </a:solidFill>
        </a:ln>
      </c:spPr>
    </c:plotArea>
    <c:legend>
      <c:legendPos val="r"/>
      <c:layout>
        <c:manualLayout>
          <c:xMode val="edge"/>
          <c:yMode val="edge"/>
          <c:x val="0.80725"/>
          <c:y val="0.24525"/>
          <c:w val="0.083"/>
          <c:h val="0.134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OBDII MIL Commanded on with DTCs Present 
</a:t>
            </a:r>
            <a:r>
              <a:rPr lang="en-US" cap="none" sz="1400" b="0" i="0" u="none" baseline="0">
                <a:solidFill>
                  <a:srgbClr val="000000"/>
                </a:solidFill>
                <a:latin typeface="Arial"/>
                <a:ea typeface="Arial"/>
                <a:cs typeface="Arial"/>
              </a:rPr>
              <a:t>by Model Year and Vehicle Class </a:t>
            </a:r>
          </a:p>
        </c:rich>
      </c:tx>
      <c:layout>
        <c:manualLayout>
          <c:xMode val="factor"/>
          <c:yMode val="factor"/>
          <c:x val="0.00425"/>
          <c:y val="-0.00175"/>
        </c:manualLayout>
      </c:layout>
      <c:spPr>
        <a:noFill/>
        <a:ln>
          <a:noFill/>
        </a:ln>
      </c:spPr>
    </c:title>
    <c:plotArea>
      <c:layout>
        <c:manualLayout>
          <c:xMode val="edge"/>
          <c:yMode val="edge"/>
          <c:x val="0.04225"/>
          <c:y val="0.166"/>
          <c:w val="0.887"/>
          <c:h val="0.74825"/>
        </c:manualLayout>
      </c:layout>
      <c:lineChart>
        <c:grouping val="standard"/>
        <c:varyColors val="0"/>
        <c:ser>
          <c:idx val="0"/>
          <c:order val="0"/>
          <c:tx>
            <c:strRef>
              <c:f>'(2)(xxi) MIL on w DTCs '!$B$7:$D$7</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'(2)(xxi) MIL on w DTCs '!$A$9:$A$23</c:f>
              <c:numCache/>
            </c:numRef>
          </c:cat>
          <c:val>
            <c:numRef>
              <c:f>'(2)(xxi) MIL on w DTCs '!$B$9:$B$23</c:f>
              <c:numCache/>
            </c:numRef>
          </c:val>
          <c:smooth val="0"/>
        </c:ser>
        <c:ser>
          <c:idx val="1"/>
          <c:order val="1"/>
          <c:tx>
            <c:strRef>
              <c:f>'(2)(xxi) MIL on w DTCs '!$E$7:$G$7</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'(2)(xxi) MIL on w DTCs '!$A$9:$A$23</c:f>
              <c:numCache/>
            </c:numRef>
          </c:cat>
          <c:val>
            <c:numRef>
              <c:f>'(2)(xxi) MIL on w DTCs '!$E$9:$E$23</c:f>
              <c:numCache/>
            </c:numRef>
          </c:val>
          <c:smooth val="0"/>
        </c:ser>
        <c:ser>
          <c:idx val="2"/>
          <c:order val="2"/>
          <c:tx>
            <c:strRef>
              <c:f>'(2)(xxi) MIL on w DTCs '!$H$7:$J$7</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numRef>
              <c:f>'(2)(xxi) MIL on w DTCs '!$A$9:$A$23</c:f>
              <c:numCache/>
            </c:numRef>
          </c:cat>
          <c:val>
            <c:numRef>
              <c:f>'(2)(xxi) MIL on w DTCs '!$H$9:$H$23</c:f>
              <c:numCache/>
            </c:numRef>
          </c:val>
          <c:smooth val="0"/>
        </c:ser>
        <c:marker val="1"/>
        <c:axId val="49019214"/>
        <c:axId val="38519743"/>
      </c:lineChart>
      <c:catAx>
        <c:axId val="4901921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8519743"/>
        <c:crosses val="autoZero"/>
        <c:auto val="1"/>
        <c:lblOffset val="100"/>
        <c:tickLblSkip val="1"/>
        <c:noMultiLvlLbl val="0"/>
      </c:catAx>
      <c:valAx>
        <c:axId val="3851974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MIL On</a:t>
                </a:r>
              </a:p>
            </c:rich>
          </c:tx>
          <c:layout>
            <c:manualLayout>
              <c:xMode val="factor"/>
              <c:yMode val="factor"/>
              <c:x val="-0.002"/>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9019214"/>
        <c:crossesAt val="1"/>
        <c:crossBetween val="midCat"/>
        <c:dispUnits/>
      </c:valAx>
      <c:spPr>
        <a:noFill/>
        <a:ln w="12700">
          <a:solidFill>
            <a:srgbClr val="808080"/>
          </a:solidFill>
        </a:ln>
      </c:spPr>
    </c:plotArea>
    <c:legend>
      <c:legendPos val="r"/>
      <c:layout>
        <c:manualLayout>
          <c:xMode val="edge"/>
          <c:yMode val="edge"/>
          <c:x val="0.8135"/>
          <c:y val="0.20175"/>
          <c:w val="0.08275"/>
          <c:h val="0.13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OBDII MIL Commanded off and No DTCs Present
</a:t>
            </a:r>
            <a:r>
              <a:rPr lang="en-US" cap="none" sz="1400" b="0" i="0" u="none" baseline="0">
                <a:solidFill>
                  <a:srgbClr val="000000"/>
                </a:solidFill>
                <a:latin typeface="Arial"/>
                <a:ea typeface="Arial"/>
                <a:cs typeface="Arial"/>
              </a:rPr>
              <a:t>by Model Year and Vehicle Class </a:t>
            </a:r>
          </a:p>
        </c:rich>
      </c:tx>
      <c:layout>
        <c:manualLayout>
          <c:xMode val="factor"/>
          <c:yMode val="factor"/>
          <c:x val="0.00375"/>
          <c:y val="-0.00175"/>
        </c:manualLayout>
      </c:layout>
      <c:spPr>
        <a:noFill/>
        <a:ln>
          <a:noFill/>
        </a:ln>
      </c:spPr>
    </c:title>
    <c:plotArea>
      <c:layout>
        <c:manualLayout>
          <c:xMode val="edge"/>
          <c:yMode val="edge"/>
          <c:x val="0.0435"/>
          <c:y val="0.1685"/>
          <c:w val="0.8835"/>
          <c:h val="0.74575"/>
        </c:manualLayout>
      </c:layout>
      <c:scatterChart>
        <c:scatterStyle val="lineMarker"/>
        <c:varyColors val="0"/>
        <c:ser>
          <c:idx val="0"/>
          <c:order val="0"/>
          <c:tx>
            <c:strRef>
              <c:f>'(2)(xxii) MIL off no DTCs '!$B$8:$D$8</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'(2)(xxii) MIL off no DTCs '!$A$10:$A$24</c:f>
              <c:numCache/>
            </c:numRef>
          </c:xVal>
          <c:yVal>
            <c:numRef>
              <c:f>'(2)(xxii) MIL off no DTCs '!$H$10:$H$24</c:f>
              <c:numCache/>
            </c:numRef>
          </c:yVal>
          <c:smooth val="0"/>
        </c:ser>
        <c:ser>
          <c:idx val="1"/>
          <c:order val="1"/>
          <c:tx>
            <c:strRef>
              <c:f>'(2)(xxii) MIL off no DTCs '!$E$8:$G$8</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'(2)(xxii) MIL off no DTCs '!$A$10:$A$24</c:f>
              <c:numCache/>
            </c:numRef>
          </c:xVal>
          <c:yVal>
            <c:numRef>
              <c:f>'(2)(xxii) MIL off no DTCs '!$E$10:$E$24</c:f>
              <c:numCache/>
            </c:numRef>
          </c:yVal>
          <c:smooth val="0"/>
        </c:ser>
        <c:ser>
          <c:idx val="2"/>
          <c:order val="2"/>
          <c:tx>
            <c:strRef>
              <c:f>'(2)(xxii) MIL off no DTCs '!$H$8:$J$8</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xVal>
            <c:numRef>
              <c:f>'(2)(xxii) MIL off no DTCs '!$A$10:$A$24</c:f>
              <c:numCache/>
            </c:numRef>
          </c:xVal>
          <c:yVal>
            <c:numRef>
              <c:f>'(2)(xxii) MIL off no DTCs '!$H$22:$H$24</c:f>
              <c:numCache/>
            </c:numRef>
          </c:yVal>
          <c:smooth val="0"/>
        </c:ser>
        <c:axId val="11133368"/>
        <c:axId val="33091449"/>
      </c:scatterChart>
      <c:valAx>
        <c:axId val="11133368"/>
        <c:scaling>
          <c:orientation val="minMax"/>
          <c:max val="2010"/>
          <c:min val="1996"/>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3091449"/>
        <c:crosses val="autoZero"/>
        <c:crossBetween val="midCat"/>
        <c:dispUnits/>
        <c:majorUnit val="1"/>
      </c:valAx>
      <c:valAx>
        <c:axId val="3309144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MIL On</a:t>
                </a:r>
              </a:p>
            </c:rich>
          </c:tx>
          <c:layout>
            <c:manualLayout>
              <c:xMode val="factor"/>
              <c:yMode val="factor"/>
              <c:x val="-0.002"/>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1133368"/>
        <c:crosses val="autoZero"/>
        <c:crossBetween val="midCat"/>
        <c:dispUnits/>
      </c:valAx>
      <c:spPr>
        <a:noFill/>
        <a:ln w="12700">
          <a:solidFill>
            <a:srgbClr val="808080"/>
          </a:solidFill>
        </a:ln>
      </c:spPr>
    </c:plotArea>
    <c:legend>
      <c:legendPos val="r"/>
      <c:layout>
        <c:manualLayout>
          <c:xMode val="edge"/>
          <c:yMode val="edge"/>
          <c:x val="0.82875"/>
          <c:y val="0.176"/>
          <c:w val="0.09625"/>
          <c:h val="0.111"/>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5"/>
          <c:y val="0.1935"/>
          <c:w val="0.8085"/>
          <c:h val="0.72575"/>
        </c:manualLayout>
      </c:layout>
      <c:lineChart>
        <c:grouping val="standard"/>
        <c:varyColors val="0"/>
        <c:ser>
          <c:idx val="0"/>
          <c:order val="0"/>
          <c:tx>
            <c:strRef>
              <c:f>'(2)(xxii) MIL off no DTCs '!$B$8:$D$8</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'(2)(xxii) MIL off no DTCs '!$A$10:$A$24</c:f>
              <c:numCache/>
            </c:numRef>
          </c:cat>
          <c:val>
            <c:numRef>
              <c:f>'(2)(xxii) MIL off no DTCs '!$D$10:$D$24</c:f>
              <c:numCache/>
            </c:numRef>
          </c:val>
          <c:smooth val="0"/>
        </c:ser>
        <c:ser>
          <c:idx val="1"/>
          <c:order val="1"/>
          <c:tx>
            <c:strRef>
              <c:f>'(2)(xxii) MIL off no DTCs '!$E$8:$G$8</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'(2)(xxii) MIL off no DTCs '!$G$10:$G$24</c:f>
              <c:numCache/>
            </c:numRef>
          </c:val>
          <c:smooth val="0"/>
        </c:ser>
        <c:marker val="1"/>
        <c:axId val="29387586"/>
        <c:axId val="63161683"/>
      </c:lineChart>
      <c:catAx>
        <c:axId val="29387586"/>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000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3161683"/>
        <c:crosses val="autoZero"/>
        <c:auto val="1"/>
        <c:lblOffset val="100"/>
        <c:tickLblSkip val="1"/>
        <c:noMultiLvlLbl val="0"/>
      </c:catAx>
      <c:valAx>
        <c:axId val="63161683"/>
        <c:scaling>
          <c:orientation val="minMax"/>
          <c:max val="1"/>
        </c:scaling>
        <c:axPos val="l"/>
        <c:title>
          <c:tx>
            <c:rich>
              <a:bodyPr vert="horz" rot="-5400000" anchor="ctr"/>
              <a:lstStyle/>
              <a:p>
                <a:pPr algn="ctr">
                  <a:defRPr/>
                </a:pPr>
                <a:r>
                  <a:rPr lang="en-US" cap="none" sz="1400" b="1" i="0" u="none" baseline="0">
                    <a:solidFill>
                      <a:srgbClr val="000000"/>
                    </a:solidFill>
                    <a:latin typeface="Arial"/>
                    <a:ea typeface="Arial"/>
                    <a:cs typeface="Arial"/>
                  </a:rPr>
                  <a:t>MIL On Fail Rate (%)</a:t>
                </a:r>
              </a:p>
            </c:rich>
          </c:tx>
          <c:layout>
            <c:manualLayout>
              <c:xMode val="factor"/>
              <c:yMode val="factor"/>
              <c:x val="-0.002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9387586"/>
        <c:crossesAt val="1"/>
        <c:crossBetween val="between"/>
        <c:dispUnits/>
      </c:valAx>
      <c:spPr>
        <a:noFill/>
        <a:ln w="12700">
          <a:solidFill>
            <a:srgbClr val="808080"/>
          </a:solidFill>
        </a:ln>
      </c:spPr>
    </c:plotArea>
    <c:legend>
      <c:legendPos val="r"/>
      <c:layout>
        <c:manualLayout>
          <c:xMode val="edge"/>
          <c:yMode val="edge"/>
          <c:x val="0.82725"/>
          <c:y val="0.41425"/>
          <c:w val="0.0805"/>
          <c:h val="0.082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Vehicle "Not Ready" for OBDII Test
</a:t>
            </a:r>
            <a:r>
              <a:rPr lang="en-US" cap="none" sz="1400" b="0" i="0" u="none" baseline="0">
                <a:solidFill>
                  <a:srgbClr val="000000"/>
                </a:solidFill>
                <a:latin typeface="Arial"/>
                <a:ea typeface="Arial"/>
                <a:cs typeface="Arial"/>
              </a:rPr>
              <a:t>by Model Year and Vehicle Class </a:t>
            </a:r>
          </a:p>
        </c:rich>
      </c:tx>
      <c:layout>
        <c:manualLayout>
          <c:xMode val="factor"/>
          <c:yMode val="factor"/>
          <c:x val="0.00275"/>
          <c:y val="-0.00175"/>
        </c:manualLayout>
      </c:layout>
      <c:spPr>
        <a:noFill/>
        <a:ln>
          <a:noFill/>
        </a:ln>
      </c:spPr>
    </c:title>
    <c:plotArea>
      <c:layout>
        <c:manualLayout>
          <c:xMode val="edge"/>
          <c:yMode val="edge"/>
          <c:x val="0.04525"/>
          <c:y val="0.1235"/>
          <c:w val="0.8845"/>
          <c:h val="0.79025"/>
        </c:manualLayout>
      </c:layout>
      <c:lineChart>
        <c:grouping val="standard"/>
        <c:varyColors val="0"/>
        <c:ser>
          <c:idx val="0"/>
          <c:order val="0"/>
          <c:tx>
            <c:strRef>
              <c:f>'(2)(xxiii) Not Ready Failures'!$B$9:$D$9</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'(2)(xxiii) Not Ready Failures'!$A$11:$A$25</c:f>
              <c:numCache/>
            </c:numRef>
          </c:cat>
          <c:val>
            <c:numRef>
              <c:f>'(2)(xxiii) Not Ready Failures'!$B$11:$B$25</c:f>
              <c:numCache/>
            </c:numRef>
          </c:val>
          <c:smooth val="0"/>
        </c:ser>
        <c:ser>
          <c:idx val="1"/>
          <c:order val="1"/>
          <c:tx>
            <c:strRef>
              <c:f>'(2)(xxiii) Not Ready Failures'!$E$9:$G$9</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'(2)(xxiii) Not Ready Failures'!$A$11:$A$25</c:f>
              <c:numCache/>
            </c:numRef>
          </c:cat>
          <c:val>
            <c:numRef>
              <c:f>'(2)(xxiii) Not Ready Failures'!$E$11:$E$25</c:f>
              <c:numCache/>
            </c:numRef>
          </c:val>
          <c:smooth val="0"/>
        </c:ser>
        <c:marker val="1"/>
        <c:axId val="31584236"/>
        <c:axId val="15822669"/>
      </c:lineChart>
      <c:catAx>
        <c:axId val="31584236"/>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000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5822669"/>
        <c:crosses val="autoZero"/>
        <c:auto val="1"/>
        <c:lblOffset val="100"/>
        <c:tickLblSkip val="1"/>
        <c:noMultiLvlLbl val="0"/>
      </c:catAx>
      <c:valAx>
        <c:axId val="1582266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Not Ready Vehicles</a:t>
                </a:r>
              </a:p>
            </c:rich>
          </c:tx>
          <c:layout>
            <c:manualLayout>
              <c:xMode val="factor"/>
              <c:yMode val="factor"/>
              <c:x val="-0.00225"/>
              <c:y val="0.00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1584236"/>
        <c:crossesAt val="1"/>
        <c:crossBetween val="midCat"/>
        <c:dispUnits/>
      </c:valAx>
      <c:spPr>
        <a:noFill/>
        <a:ln w="12700">
          <a:solidFill>
            <a:srgbClr val="808080"/>
          </a:solidFill>
        </a:ln>
      </c:spPr>
    </c:plotArea>
    <c:legend>
      <c:legendPos val="r"/>
      <c:layout>
        <c:manualLayout>
          <c:xMode val="edge"/>
          <c:yMode val="edge"/>
          <c:x val="0.83875"/>
          <c:y val="0.11175"/>
          <c:w val="0.0895"/>
          <c:h val="0.071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25"/>
          <c:y val="0.18275"/>
          <c:w val="0.837"/>
          <c:h val="0.7445"/>
        </c:manualLayout>
      </c:layout>
      <c:lineChart>
        <c:grouping val="standard"/>
        <c:varyColors val="0"/>
        <c:ser>
          <c:idx val="0"/>
          <c:order val="0"/>
          <c:tx>
            <c:strRef>
              <c:f>'(2)(xxiii) Not Ready Failures'!$B$9:$D$9</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'(2)(xxiii) Not Ready Failures'!$A$11:$A$25</c:f>
              <c:numCache/>
            </c:numRef>
          </c:cat>
          <c:val>
            <c:numRef>
              <c:f>'(2)(xxiii) Not Ready Failures'!$D$11:$D$25</c:f>
              <c:numCache/>
            </c:numRef>
          </c:val>
          <c:smooth val="0"/>
        </c:ser>
        <c:ser>
          <c:idx val="1"/>
          <c:order val="1"/>
          <c:tx>
            <c:strRef>
              <c:f>'(2)(xxiii) Not Ready Failures'!$E$9:$G$9</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'(2)(xxiii) Not Ready Failures'!$G$11:$G$25</c:f>
              <c:numCache/>
            </c:numRef>
          </c:val>
          <c:smooth val="0"/>
        </c:ser>
        <c:marker val="1"/>
        <c:axId val="8186294"/>
        <c:axId val="6567783"/>
      </c:lineChart>
      <c:catAx>
        <c:axId val="818629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000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567783"/>
        <c:crosses val="autoZero"/>
        <c:auto val="1"/>
        <c:lblOffset val="100"/>
        <c:tickLblSkip val="1"/>
        <c:noMultiLvlLbl val="0"/>
      </c:catAx>
      <c:valAx>
        <c:axId val="656778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Not Ready (%)</a:t>
                </a:r>
              </a:p>
            </c:rich>
          </c:tx>
          <c:layout>
            <c:manualLayout>
              <c:xMode val="factor"/>
              <c:yMode val="factor"/>
              <c:x val="-0.0065"/>
              <c:y val="0.00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8186294"/>
        <c:crossesAt val="1"/>
        <c:crossBetween val="between"/>
        <c:dispUnits/>
      </c:valAx>
      <c:spPr>
        <a:noFill/>
        <a:ln w="12700">
          <a:solidFill>
            <a:srgbClr val="808080"/>
          </a:solidFill>
        </a:ln>
      </c:spPr>
    </c:plotArea>
    <c:legend>
      <c:legendPos val="r"/>
      <c:layout>
        <c:manualLayout>
          <c:xMode val="edge"/>
          <c:yMode val="edge"/>
          <c:x val="0.80825"/>
          <c:y val="0.18"/>
          <c:w val="0.08225"/>
          <c:h val="0.083"/>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OBDII Initial Failure Rate - Non-diesel
</a:t>
            </a:r>
            <a:r>
              <a:rPr lang="en-US" cap="none" sz="1200" b="0" i="0" u="none" baseline="0">
                <a:solidFill>
                  <a:srgbClr val="000000"/>
                </a:solidFill>
                <a:latin typeface="Arial"/>
                <a:ea typeface="Arial"/>
                <a:cs typeface="Arial"/>
              </a:rPr>
              <a:t>by Model Year and Vehicle Class </a:t>
            </a:r>
          </a:p>
        </c:rich>
      </c:tx>
      <c:layout>
        <c:manualLayout>
          <c:xMode val="factor"/>
          <c:yMode val="factor"/>
          <c:x val="0.00425"/>
          <c:y val="-0.0025"/>
        </c:manualLayout>
      </c:layout>
      <c:spPr>
        <a:noFill/>
        <a:ln>
          <a:noFill/>
        </a:ln>
      </c:spPr>
    </c:title>
    <c:plotArea>
      <c:layout>
        <c:manualLayout>
          <c:xMode val="edge"/>
          <c:yMode val="edge"/>
          <c:x val="0.05225"/>
          <c:y val="0.16825"/>
          <c:w val="0.895"/>
          <c:h val="0.7395"/>
        </c:manualLayout>
      </c:layout>
      <c:scatterChart>
        <c:scatterStyle val="lineMarker"/>
        <c:varyColors val="0"/>
        <c:ser>
          <c:idx val="0"/>
          <c:order val="0"/>
          <c:tx>
            <c:strRef>
              <c:f>'(2)(i) OBD'!$B$8:$D$8</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'(2)(i) OBD'!$A$10:$A$24</c:f>
              <c:numCache/>
            </c:numRef>
          </c:xVal>
          <c:yVal>
            <c:numRef>
              <c:f>'(2)(i) OBD'!$D$10:$D$24</c:f>
              <c:numCache/>
            </c:numRef>
          </c:yVal>
          <c:smooth val="0"/>
        </c:ser>
        <c:ser>
          <c:idx val="1"/>
          <c:order val="1"/>
          <c:tx>
            <c:strRef>
              <c:f>'(2)(i) OBD'!$E$8:$G$8</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'(2)(i) OBD'!$A$10:$A$24</c:f>
              <c:numCache/>
            </c:numRef>
          </c:xVal>
          <c:yVal>
            <c:numRef>
              <c:f>'(2)(i) OBD'!$G$10:$G$24</c:f>
              <c:numCache/>
            </c:numRef>
          </c:yVal>
          <c:smooth val="0"/>
        </c:ser>
        <c:ser>
          <c:idx val="2"/>
          <c:order val="2"/>
          <c:tx>
            <c:strRef>
              <c:f>'(2)(i) OBD'!$H$8:$J$8</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xVal>
            <c:numRef>
              <c:f>'(2)(i) OBD'!$A$10:$A$24</c:f>
              <c:numCache/>
            </c:numRef>
          </c:xVal>
          <c:yVal>
            <c:numRef>
              <c:f>'(2)(i) OBD'!$J$10:$J$24</c:f>
              <c:numCache/>
            </c:numRef>
          </c:yVal>
          <c:smooth val="0"/>
        </c:ser>
        <c:axId val="43770488"/>
        <c:axId val="58390073"/>
      </c:scatterChart>
      <c:valAx>
        <c:axId val="43770488"/>
        <c:scaling>
          <c:orientation val="minMax"/>
          <c:max val="2010"/>
          <c:min val="1996"/>
        </c:scaling>
        <c:axPos val="b"/>
        <c:title>
          <c:tx>
            <c:rich>
              <a:bodyPr vert="horz" rot="0" anchor="ctr"/>
              <a:lstStyle/>
              <a:p>
                <a:pPr algn="ctr">
                  <a:defRPr/>
                </a:pPr>
                <a:r>
                  <a:rPr lang="en-US" cap="none" sz="1025" b="1" i="0" u="none" baseline="0">
                    <a:solidFill>
                      <a:srgbClr val="000000"/>
                    </a:solidFill>
                    <a:latin typeface="Arial"/>
                    <a:ea typeface="Arial"/>
                    <a:cs typeface="Arial"/>
                  </a:rPr>
                  <a:t>Model Year</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8390073"/>
        <c:crosses val="autoZero"/>
        <c:crossBetween val="midCat"/>
        <c:dispUnits/>
        <c:majorUnit val="1"/>
      </c:valAx>
      <c:valAx>
        <c:axId val="58390073"/>
        <c:scaling>
          <c:orientation val="minMax"/>
          <c:max val="0.3"/>
        </c:scaling>
        <c:axPos val="l"/>
        <c:title>
          <c:tx>
            <c:rich>
              <a:bodyPr vert="horz" rot="-5400000" anchor="ctr"/>
              <a:lstStyle/>
              <a:p>
                <a:pPr algn="ctr">
                  <a:defRPr/>
                </a:pPr>
                <a:r>
                  <a:rPr lang="en-US" cap="none" sz="1025" b="1" i="0" u="none" baseline="0">
                    <a:solidFill>
                      <a:srgbClr val="000000"/>
                    </a:solidFill>
                    <a:latin typeface="Arial"/>
                    <a:ea typeface="Arial"/>
                    <a:cs typeface="Arial"/>
                  </a:rPr>
                  <a:t>Failure Rate (%)</a:t>
                </a:r>
              </a:p>
            </c:rich>
          </c:tx>
          <c:layout>
            <c:manualLayout>
              <c:xMode val="factor"/>
              <c:yMode val="factor"/>
              <c:x val="-0.002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crossAx val="43770488"/>
        <c:crosses val="autoZero"/>
        <c:crossBetween val="midCat"/>
        <c:dispUnits/>
        <c:majorUnit val="0.05"/>
      </c:valAx>
      <c:spPr>
        <a:noFill/>
        <a:ln w="12700">
          <a:solidFill>
            <a:srgbClr val="808080"/>
          </a:solidFill>
        </a:ln>
      </c:spPr>
    </c:plotArea>
    <c:legend>
      <c:legendPos val="r"/>
      <c:layout>
        <c:manualLayout>
          <c:xMode val="edge"/>
          <c:yMode val="edge"/>
          <c:x val="0.7605"/>
          <c:y val="0.2175"/>
          <c:w val="0.14875"/>
          <c:h val="0.178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a:ea typeface="Arial"/>
                <a:cs typeface="Arial"/>
              </a:rPr>
              <a:t>Vehicle "Turnaways" for OBDII Test
</a:t>
            </a:r>
            <a:r>
              <a:rPr lang="en-US" cap="none" sz="1350" b="0" i="0" u="none" baseline="0">
                <a:solidFill>
                  <a:srgbClr val="000000"/>
                </a:solidFill>
                <a:latin typeface="Arial"/>
                <a:ea typeface="Arial"/>
                <a:cs typeface="Arial"/>
              </a:rPr>
              <a:t>by Model Year and Vehicle Class </a:t>
            </a:r>
          </a:p>
        </c:rich>
      </c:tx>
      <c:layout>
        <c:manualLayout>
          <c:xMode val="factor"/>
          <c:yMode val="factor"/>
          <c:x val="0.00425"/>
          <c:y val="-0.00175"/>
        </c:manualLayout>
      </c:layout>
      <c:spPr>
        <a:noFill/>
        <a:ln>
          <a:noFill/>
        </a:ln>
      </c:spPr>
    </c:title>
    <c:plotArea>
      <c:layout>
        <c:manualLayout>
          <c:xMode val="edge"/>
          <c:yMode val="edge"/>
          <c:x val="0.04675"/>
          <c:y val="0.12375"/>
          <c:w val="0.88125"/>
          <c:h val="0.792"/>
        </c:manualLayout>
      </c:layout>
      <c:lineChart>
        <c:grouping val="standard"/>
        <c:varyColors val="0"/>
        <c:ser>
          <c:idx val="0"/>
          <c:order val="0"/>
          <c:tx>
            <c:strRef>
              <c:f>'(2)(xxiii) Not Ready Turnaways'!$B$9:$D$9</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'(2)(xxiii) Not Ready Failures'!$A$11:$A$25</c:f>
              <c:num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numCache>
            </c:numRef>
          </c:cat>
          <c:val>
            <c:numRef>
              <c:f>'(2)(xxiii) Not Ready Turnaways'!$B$11:$B$25</c:f>
              <c:numCache/>
            </c:numRef>
          </c:val>
          <c:smooth val="0"/>
        </c:ser>
        <c:ser>
          <c:idx val="1"/>
          <c:order val="1"/>
          <c:tx>
            <c:strRef>
              <c:f>'(2)(xxiii) Not Ready Failures'!$E$9:$G$9</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'(2)(xxiii) Not Ready Failures'!$A$11:$A$25</c:f>
              <c:num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numCache>
            </c:numRef>
          </c:cat>
          <c:val>
            <c:numRef>
              <c:f>'(2)(xxiii) Not Ready Turnaways'!$E$11:$E$25</c:f>
              <c:numCache/>
            </c:numRef>
          </c:val>
          <c:smooth val="0"/>
        </c:ser>
        <c:ser>
          <c:idx val="2"/>
          <c:order val="2"/>
          <c:tx>
            <c:strRef>
              <c:f>'(2)(xxiii) Not Ready Turnaways'!$H$9:$J$9</c:f>
              <c:strCache>
                <c:ptCount val="1"/>
                <c:pt idx="0">
                  <c:v>MDGV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'(2)(xxiii) Not Ready Failures'!$A$11:$A$25</c:f>
              <c:num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numCache>
            </c:numRef>
          </c:cat>
          <c:val>
            <c:numRef>
              <c:f>'(2)(xxiii) Not Ready Turnaways'!$H$11:$H$25</c:f>
              <c:numCache/>
            </c:numRef>
          </c:val>
          <c:smooth val="0"/>
        </c:ser>
        <c:marker val="1"/>
        <c:axId val="59110048"/>
        <c:axId val="62228385"/>
      </c:lineChart>
      <c:catAx>
        <c:axId val="59110048"/>
        <c:scaling>
          <c:orientation val="minMax"/>
        </c:scaling>
        <c:axPos val="b"/>
        <c:title>
          <c:tx>
            <c:rich>
              <a:bodyPr vert="horz" rot="0" anchor="ctr"/>
              <a:lstStyle/>
              <a:p>
                <a:pPr algn="ctr">
                  <a:defRPr/>
                </a:pPr>
                <a:r>
                  <a:rPr lang="en-US" cap="none" sz="1350" b="1" i="0" u="none" baseline="0">
                    <a:solidFill>
                      <a:srgbClr val="000000"/>
                    </a:solidFill>
                    <a:latin typeface="Arial"/>
                    <a:ea typeface="Arial"/>
                    <a:cs typeface="Arial"/>
                  </a:rPr>
                  <a:t>Model Year</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crossAx val="62228385"/>
        <c:crosses val="autoZero"/>
        <c:auto val="1"/>
        <c:lblOffset val="100"/>
        <c:tickLblSkip val="1"/>
        <c:noMultiLvlLbl val="0"/>
      </c:catAx>
      <c:valAx>
        <c:axId val="62228385"/>
        <c:scaling>
          <c:orientation val="minMax"/>
        </c:scaling>
        <c:axPos val="l"/>
        <c:title>
          <c:tx>
            <c:rich>
              <a:bodyPr vert="horz" rot="-5400000" anchor="ctr"/>
              <a:lstStyle/>
              <a:p>
                <a:pPr algn="ctr">
                  <a:defRPr/>
                </a:pPr>
                <a:r>
                  <a:rPr lang="en-US" cap="none" sz="1350" b="1" i="0" u="none" baseline="0">
                    <a:solidFill>
                      <a:srgbClr val="000000"/>
                    </a:solidFill>
                    <a:latin typeface="Arial"/>
                    <a:ea typeface="Arial"/>
                    <a:cs typeface="Arial"/>
                  </a:rPr>
                  <a:t>Number of Vehicles "Turnaways"</a:t>
                </a:r>
              </a:p>
            </c:rich>
          </c:tx>
          <c:layout>
            <c:manualLayout>
              <c:xMode val="factor"/>
              <c:yMode val="factor"/>
              <c:x val="-0.002"/>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crossAx val="59110048"/>
        <c:crossesAt val="1"/>
        <c:crossBetween val="midCat"/>
        <c:dispUnits/>
      </c:valAx>
      <c:spPr>
        <a:noFill/>
        <a:ln w="12700">
          <a:solidFill>
            <a:srgbClr val="808080"/>
          </a:solidFill>
        </a:ln>
      </c:spPr>
    </c:plotArea>
    <c:legend>
      <c:legendPos val="r"/>
      <c:layout>
        <c:manualLayout>
          <c:xMode val="edge"/>
          <c:yMode val="edge"/>
          <c:x val="0.77075"/>
          <c:y val="0.253"/>
          <c:w val="0.088"/>
          <c:h val="0.1145"/>
        </c:manualLayout>
      </c:layout>
      <c:overlay val="0"/>
      <c:spPr>
        <a:solidFill>
          <a:srgbClr val="FFFFFF"/>
        </a:solidFill>
        <a:ln w="3175">
          <a:solidFill>
            <a:srgbClr val="000000"/>
          </a:solidFill>
        </a:ln>
      </c:spPr>
      <c:txPr>
        <a:bodyPr vert="horz" rot="0"/>
        <a:lstStyle/>
        <a:p>
          <a:pPr>
            <a:defRPr lang="en-US" cap="none" sz="10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1385"/>
          <c:w val="0.88975"/>
          <c:h val="0.78925"/>
        </c:manualLayout>
      </c:layout>
      <c:lineChart>
        <c:grouping val="standard"/>
        <c:varyColors val="0"/>
        <c:ser>
          <c:idx val="0"/>
          <c:order val="0"/>
          <c:tx>
            <c:strRef>
              <c:f>'(2)(xxiii) Not Ready Turnaways'!$B$9:$D$9</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'(2)(xxiii) Not Ready Turnaways'!$A$11:$A$25</c:f>
              <c:numCache/>
            </c:numRef>
          </c:cat>
          <c:val>
            <c:numRef>
              <c:f>'(2)(xxiii) Not Ready Turnaways'!$D$11:$D$25</c:f>
              <c:numCache/>
            </c:numRef>
          </c:val>
          <c:smooth val="0"/>
        </c:ser>
        <c:ser>
          <c:idx val="1"/>
          <c:order val="1"/>
          <c:tx>
            <c:strRef>
              <c:f>'(2)(xxiii) Not Ready Turnaways'!$E$9:$G$9</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'(2)(xxiii) Not Ready Turnaways'!$G$11:$G$25</c:f>
              <c:numCache/>
            </c:numRef>
          </c:val>
          <c:smooth val="0"/>
        </c:ser>
        <c:marker val="1"/>
        <c:axId val="23184554"/>
        <c:axId val="7334395"/>
      </c:lineChart>
      <c:catAx>
        <c:axId val="23184554"/>
        <c:scaling>
          <c:orientation val="minMax"/>
        </c:scaling>
        <c:axPos val="b"/>
        <c:title>
          <c:tx>
            <c:rich>
              <a:bodyPr vert="horz" rot="0" anchor="ctr"/>
              <a:lstStyle/>
              <a:p>
                <a:pPr algn="ctr">
                  <a:defRPr/>
                </a:pPr>
                <a:r>
                  <a:rPr lang="en-US" cap="none" sz="1350" b="1" i="0" u="none" baseline="0">
                    <a:solidFill>
                      <a:srgbClr val="000000"/>
                    </a:solidFill>
                    <a:latin typeface="Arial"/>
                    <a:ea typeface="Arial"/>
                    <a:cs typeface="Arial"/>
                  </a:rPr>
                  <a:t>Model Year</a:t>
                </a:r>
              </a:p>
            </c:rich>
          </c:tx>
          <c:layout>
            <c:manualLayout>
              <c:xMode val="factor"/>
              <c:yMode val="factor"/>
              <c:x val="0.0005"/>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crossAx val="7334395"/>
        <c:crosses val="autoZero"/>
        <c:auto val="1"/>
        <c:lblOffset val="100"/>
        <c:tickLblSkip val="1"/>
        <c:noMultiLvlLbl val="0"/>
      </c:catAx>
      <c:valAx>
        <c:axId val="7334395"/>
        <c:scaling>
          <c:orientation val="minMax"/>
        </c:scaling>
        <c:axPos val="l"/>
        <c:title>
          <c:tx>
            <c:rich>
              <a:bodyPr vert="horz" rot="-5400000" anchor="ctr"/>
              <a:lstStyle/>
              <a:p>
                <a:pPr algn="ctr">
                  <a:defRPr/>
                </a:pPr>
                <a:r>
                  <a:rPr lang="en-US" cap="none" sz="1350" b="1" i="0" u="none" baseline="0">
                    <a:solidFill>
                      <a:srgbClr val="000000"/>
                    </a:solidFill>
                    <a:latin typeface="Arial"/>
                    <a:ea typeface="Arial"/>
                    <a:cs typeface="Arial"/>
                  </a:rPr>
                  <a:t>Turnaway (%)</a:t>
                </a:r>
              </a:p>
            </c:rich>
          </c:tx>
          <c:layout>
            <c:manualLayout>
              <c:xMode val="factor"/>
              <c:yMode val="factor"/>
              <c:x val="-0.00475"/>
              <c:y val="0.005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crossAx val="23184554"/>
        <c:crossesAt val="1"/>
        <c:crossBetween val="between"/>
        <c:dispUnits/>
      </c:valAx>
      <c:spPr>
        <a:noFill/>
        <a:ln w="12700">
          <a:solidFill>
            <a:srgbClr val="808080"/>
          </a:solidFill>
        </a:ln>
      </c:spPr>
    </c:plotArea>
    <c:legend>
      <c:legendPos val="r"/>
      <c:layout>
        <c:manualLayout>
          <c:xMode val="edge"/>
          <c:yMode val="edge"/>
          <c:x val="0.80925"/>
          <c:y val="0.21625"/>
          <c:w val="0.09125"/>
          <c:h val="0.083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OBDII Initial Failures - Non-diesel
</a:t>
            </a:r>
            <a:r>
              <a:rPr lang="en-US" cap="none" sz="1200" b="0" i="0" u="none" baseline="0">
                <a:solidFill>
                  <a:srgbClr val="000000"/>
                </a:solidFill>
                <a:latin typeface="Arial"/>
                <a:ea typeface="Arial"/>
                <a:cs typeface="Arial"/>
              </a:rPr>
              <a:t>by Model Year and Vehicle Class </a:t>
            </a:r>
          </a:p>
        </c:rich>
      </c:tx>
      <c:layout>
        <c:manualLayout>
          <c:xMode val="factor"/>
          <c:yMode val="factor"/>
          <c:x val="0.003"/>
          <c:y val="-0.0025"/>
        </c:manualLayout>
      </c:layout>
      <c:spPr>
        <a:noFill/>
        <a:ln>
          <a:noFill/>
        </a:ln>
      </c:spPr>
    </c:title>
    <c:plotArea>
      <c:layout>
        <c:manualLayout>
          <c:xMode val="edge"/>
          <c:yMode val="edge"/>
          <c:x val="0.04125"/>
          <c:y val="0.13575"/>
          <c:w val="0.88475"/>
          <c:h val="0.787"/>
        </c:manualLayout>
      </c:layout>
      <c:lineChart>
        <c:grouping val="standard"/>
        <c:varyColors val="0"/>
        <c:ser>
          <c:idx val="0"/>
          <c:order val="0"/>
          <c:tx>
            <c:strRef>
              <c:f>'(2)(i) OBD'!$B$8:$D$8</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'(2)(i) OBD'!$A$10:$A$24</c:f>
              <c:numCache/>
            </c:numRef>
          </c:cat>
          <c:val>
            <c:numRef>
              <c:f>'(2)(i) OBD'!$B$10:$B$24</c:f>
              <c:numCache/>
            </c:numRef>
          </c:val>
          <c:smooth val="0"/>
        </c:ser>
        <c:ser>
          <c:idx val="1"/>
          <c:order val="1"/>
          <c:tx>
            <c:strRef>
              <c:f>'(2)(i) OBD'!$E$8:$G$8</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'(2)(i) OBD'!$A$10:$A$24</c:f>
              <c:numCache/>
            </c:numRef>
          </c:cat>
          <c:val>
            <c:numRef>
              <c:f>'(2)(i) OBD'!$E$10:$E$24</c:f>
              <c:numCache/>
            </c:numRef>
          </c:val>
          <c:smooth val="0"/>
        </c:ser>
        <c:ser>
          <c:idx val="2"/>
          <c:order val="2"/>
          <c:tx>
            <c:strRef>
              <c:f>'(2)(i) OBD'!$H$8:$J$8</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numRef>
              <c:f>'(2)(i) OBD'!$A$10:$A$24</c:f>
              <c:numCache/>
            </c:numRef>
          </c:cat>
          <c:val>
            <c:numRef>
              <c:f>'(2)(i) OBD'!$H$10:$H$24</c:f>
              <c:numCache/>
            </c:numRef>
          </c:val>
          <c:smooth val="0"/>
        </c:ser>
        <c:marker val="1"/>
        <c:axId val="55748610"/>
        <c:axId val="31975443"/>
      </c:lineChart>
      <c:catAx>
        <c:axId val="55748610"/>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Model Year</a:t>
                </a:r>
              </a:p>
            </c:rich>
          </c:tx>
          <c:layout>
            <c:manualLayout>
              <c:xMode val="factor"/>
              <c:yMode val="factor"/>
              <c:x val="0.0007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31975443"/>
        <c:crosses val="autoZero"/>
        <c:auto val="1"/>
        <c:lblOffset val="100"/>
        <c:tickLblSkip val="1"/>
        <c:noMultiLvlLbl val="0"/>
      </c:catAx>
      <c:valAx>
        <c:axId val="31975443"/>
        <c:scaling>
          <c:orientation val="minMax"/>
          <c:max val="30000"/>
        </c:scaling>
        <c:axPos val="l"/>
        <c:title>
          <c:tx>
            <c:rich>
              <a:bodyPr vert="horz" rot="-5400000" anchor="ctr"/>
              <a:lstStyle/>
              <a:p>
                <a:pPr algn="ctr">
                  <a:defRPr/>
                </a:pPr>
                <a:r>
                  <a:rPr lang="en-US" cap="none" sz="1025" b="1" i="0" u="none" baseline="0">
                    <a:solidFill>
                      <a:srgbClr val="000000"/>
                    </a:solidFill>
                    <a:latin typeface="Arial"/>
                    <a:ea typeface="Arial"/>
                    <a:cs typeface="Arial"/>
                  </a:rPr>
                  <a:t># of Failing Tests</a:t>
                </a:r>
              </a:p>
            </c:rich>
          </c:tx>
          <c:layout>
            <c:manualLayout>
              <c:xMode val="factor"/>
              <c:yMode val="factor"/>
              <c:x val="-0.0045"/>
              <c:y val="0.002"/>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55748610"/>
        <c:crossesAt val="1"/>
        <c:crossBetween val="midCat"/>
        <c:dispUnits/>
        <c:majorUnit val="5000"/>
      </c:valAx>
      <c:spPr>
        <a:noFill/>
        <a:ln w="12700">
          <a:solidFill>
            <a:srgbClr val="808080"/>
          </a:solidFill>
        </a:ln>
      </c:spPr>
    </c:plotArea>
    <c:legend>
      <c:legendPos val="r"/>
      <c:layout>
        <c:manualLayout>
          <c:xMode val="edge"/>
          <c:yMode val="edge"/>
          <c:x val="0.76075"/>
          <c:y val="0.19325"/>
          <c:w val="0.11525"/>
          <c:h val="0.165"/>
        </c:manualLayout>
      </c:layout>
      <c:overlay val="0"/>
      <c:spPr>
        <a:solidFill>
          <a:srgbClr val="FFFFFF"/>
        </a:solidFill>
        <a:ln w="3175">
          <a:solidFill>
            <a:srgbClr val="000000"/>
          </a:solid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OBDII Initial Failure Rate - Diesel
</a:t>
            </a:r>
            <a:r>
              <a:rPr lang="en-US" cap="none" sz="1200" b="0" i="0" u="none" baseline="0">
                <a:solidFill>
                  <a:srgbClr val="000000"/>
                </a:solidFill>
                <a:latin typeface="Arial"/>
                <a:ea typeface="Arial"/>
                <a:cs typeface="Arial"/>
              </a:rPr>
              <a:t>by Model Year and Vehicle Class </a:t>
            </a:r>
          </a:p>
        </c:rich>
      </c:tx>
      <c:layout>
        <c:manualLayout>
          <c:xMode val="factor"/>
          <c:yMode val="factor"/>
          <c:x val="0.0055"/>
          <c:y val="-0.0025"/>
        </c:manualLayout>
      </c:layout>
      <c:spPr>
        <a:noFill/>
        <a:ln>
          <a:noFill/>
        </a:ln>
      </c:spPr>
    </c:title>
    <c:plotArea>
      <c:layout>
        <c:manualLayout>
          <c:xMode val="edge"/>
          <c:yMode val="edge"/>
          <c:x val="0.04925"/>
          <c:y val="0.1675"/>
          <c:w val="0.8985"/>
          <c:h val="0.74325"/>
        </c:manualLayout>
      </c:layout>
      <c:scatterChart>
        <c:scatterStyle val="lineMarker"/>
        <c:varyColors val="0"/>
        <c:ser>
          <c:idx val="0"/>
          <c:order val="0"/>
          <c:tx>
            <c:strRef>
              <c:f>'(2)(i) OBD'!$K$8:$M$8</c:f>
              <c:strCache>
                <c:ptCount val="1"/>
                <c:pt idx="0">
                  <c:v>LDDV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'(2)(i) OBD'!$A$11:$A$24</c:f>
              <c:numCache/>
            </c:numRef>
          </c:xVal>
          <c:yVal>
            <c:numRef>
              <c:f>'(2)(i) OBD'!$M$11:$M$24</c:f>
              <c:numCache/>
            </c:numRef>
          </c:yVal>
          <c:smooth val="0"/>
        </c:ser>
        <c:ser>
          <c:idx val="1"/>
          <c:order val="1"/>
          <c:tx>
            <c:strRef>
              <c:f>'(2)(i) OBD'!$N$8:$P$8</c:f>
              <c:strCache>
                <c:ptCount val="1"/>
                <c:pt idx="0">
                  <c:v>LDDT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'(2)(i) OBD'!$A$11:$A$24</c:f>
              <c:numCache/>
            </c:numRef>
          </c:xVal>
          <c:yVal>
            <c:numRef>
              <c:f>'(2)(i) OBD'!$P$11:$P$24</c:f>
              <c:numCache/>
            </c:numRef>
          </c:yVal>
          <c:smooth val="0"/>
        </c:ser>
        <c:ser>
          <c:idx val="2"/>
          <c:order val="2"/>
          <c:tx>
            <c:v>MDDV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xVal>
            <c:numRef>
              <c:f>'(2)(i) OBD'!$A$21:$A$24</c:f>
              <c:numCache/>
            </c:numRef>
          </c:xVal>
          <c:yVal>
            <c:numRef>
              <c:f>'(2)(i) OBD'!$S$21:$S$24</c:f>
              <c:numCache/>
            </c:numRef>
          </c:yVal>
          <c:smooth val="0"/>
        </c:ser>
        <c:axId val="19343532"/>
        <c:axId val="39874061"/>
      </c:scatterChart>
      <c:valAx>
        <c:axId val="19343532"/>
        <c:scaling>
          <c:orientation val="minMax"/>
          <c:max val="2010"/>
          <c:min val="1996"/>
        </c:scaling>
        <c:axPos val="b"/>
        <c:title>
          <c:tx>
            <c:rich>
              <a:bodyPr vert="horz" rot="0" anchor="ctr"/>
              <a:lstStyle/>
              <a:p>
                <a:pPr algn="ctr">
                  <a:defRPr/>
                </a:pPr>
                <a:r>
                  <a:rPr lang="en-US" cap="none" sz="1000" b="1" i="0" u="none" baseline="0">
                    <a:solidFill>
                      <a:srgbClr val="000000"/>
                    </a:solidFill>
                    <a:latin typeface="Arial"/>
                    <a:ea typeface="Arial"/>
                    <a:cs typeface="Arial"/>
                  </a:rPr>
                  <a:t>Model Year</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39874061"/>
        <c:crosses val="autoZero"/>
        <c:crossBetween val="midCat"/>
        <c:dispUnits/>
        <c:majorUnit val="1"/>
      </c:valAx>
      <c:valAx>
        <c:axId val="39874061"/>
        <c:scaling>
          <c:orientation val="minMax"/>
          <c:max val="0.7"/>
        </c:scaling>
        <c:axPos val="l"/>
        <c:title>
          <c:tx>
            <c:rich>
              <a:bodyPr vert="horz" rot="-5400000" anchor="ctr"/>
              <a:lstStyle/>
              <a:p>
                <a:pPr algn="ctr">
                  <a:defRPr/>
                </a:pPr>
                <a:r>
                  <a:rPr lang="en-US" cap="none" sz="1000" b="1" i="0" u="none" baseline="0">
                    <a:solidFill>
                      <a:srgbClr val="000000"/>
                    </a:solidFill>
                    <a:latin typeface="Arial"/>
                    <a:ea typeface="Arial"/>
                    <a:cs typeface="Arial"/>
                  </a:rPr>
                  <a:t>Failure Rate (%)</a:t>
                </a:r>
              </a:p>
            </c:rich>
          </c:tx>
          <c:layout>
            <c:manualLayout>
              <c:xMode val="factor"/>
              <c:yMode val="factor"/>
              <c:x val="-0.002"/>
              <c:y val="-0.003"/>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crossAx val="19343532"/>
        <c:crosses val="autoZero"/>
        <c:crossBetween val="midCat"/>
        <c:dispUnits/>
        <c:majorUnit val="0.1"/>
      </c:valAx>
      <c:spPr>
        <a:noFill/>
        <a:ln w="12700">
          <a:solidFill>
            <a:srgbClr val="808080"/>
          </a:solidFill>
        </a:ln>
      </c:spPr>
    </c:plotArea>
    <c:legend>
      <c:legendPos val="r"/>
      <c:layout>
        <c:manualLayout>
          <c:xMode val="edge"/>
          <c:yMode val="edge"/>
          <c:x val="0.7555"/>
          <c:y val="0.2275"/>
          <c:w val="0.143"/>
          <c:h val="0.178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OBDII Initial Failures - Diesel
</a:t>
            </a:r>
            <a:r>
              <a:rPr lang="en-US" cap="none" sz="1200" b="0" i="0" u="none" baseline="0">
                <a:solidFill>
                  <a:srgbClr val="000000"/>
                </a:solidFill>
                <a:latin typeface="Arial"/>
                <a:ea typeface="Arial"/>
                <a:cs typeface="Arial"/>
              </a:rPr>
              <a:t>by Model Year and Vehicle Class </a:t>
            </a:r>
          </a:p>
        </c:rich>
      </c:tx>
      <c:layout>
        <c:manualLayout>
          <c:xMode val="factor"/>
          <c:yMode val="factor"/>
          <c:x val="0.00425"/>
          <c:y val="-0.0025"/>
        </c:manualLayout>
      </c:layout>
      <c:spPr>
        <a:noFill/>
        <a:ln>
          <a:noFill/>
        </a:ln>
      </c:spPr>
    </c:title>
    <c:plotArea>
      <c:layout>
        <c:manualLayout>
          <c:xMode val="edge"/>
          <c:yMode val="edge"/>
          <c:x val="0.03875"/>
          <c:y val="0.1345"/>
          <c:w val="0.88725"/>
          <c:h val="0.7905"/>
        </c:manualLayout>
      </c:layout>
      <c:lineChart>
        <c:grouping val="standard"/>
        <c:varyColors val="0"/>
        <c:ser>
          <c:idx val="0"/>
          <c:order val="0"/>
          <c:tx>
            <c:strRef>
              <c:f>'(2)(i) OBD'!$K$8:$M$8</c:f>
              <c:strCache>
                <c:ptCount val="1"/>
                <c:pt idx="0">
                  <c:v>LDDV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'(2)(i) OBD'!$A$11:$A$24</c:f>
              <c:numCache/>
            </c:numRef>
          </c:cat>
          <c:val>
            <c:numRef>
              <c:f>'(2)(i) OBD'!$K$11:$K$24</c:f>
              <c:numCache/>
            </c:numRef>
          </c:val>
          <c:smooth val="0"/>
        </c:ser>
        <c:ser>
          <c:idx val="1"/>
          <c:order val="1"/>
          <c:tx>
            <c:strRef>
              <c:f>'(2)(i) OBD'!$N$8:$P$8</c:f>
              <c:strCache>
                <c:ptCount val="1"/>
                <c:pt idx="0">
                  <c:v>LDDT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'(2)(i) OBD'!$N$11:$N$24</c:f>
              <c:numCache/>
            </c:numRef>
          </c:val>
          <c:smooth val="0"/>
        </c:ser>
        <c:ser>
          <c:idx val="2"/>
          <c:order val="2"/>
          <c:tx>
            <c:v>MDDV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val>
            <c:numRef>
              <c:f>'(2)(i) OBD'!$S$11:$S$24</c:f>
              <c:numCache/>
            </c:numRef>
          </c:val>
          <c:smooth val="0"/>
        </c:ser>
        <c:marker val="1"/>
        <c:axId val="23322230"/>
        <c:axId val="8573479"/>
      </c:lineChart>
      <c:catAx>
        <c:axId val="23322230"/>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Model Year</a:t>
                </a:r>
              </a:p>
            </c:rich>
          </c:tx>
          <c:layout>
            <c:manualLayout>
              <c:xMode val="factor"/>
              <c:yMode val="factor"/>
              <c:x val="0.0007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8573479"/>
        <c:crosses val="autoZero"/>
        <c:auto val="1"/>
        <c:lblOffset val="100"/>
        <c:tickLblSkip val="1"/>
        <c:noMultiLvlLbl val="0"/>
      </c:catAx>
      <c:valAx>
        <c:axId val="8573479"/>
        <c:scaling>
          <c:orientation val="minMax"/>
          <c:max val="100"/>
        </c:scaling>
        <c:axPos val="l"/>
        <c:title>
          <c:tx>
            <c:rich>
              <a:bodyPr vert="horz" rot="-5400000" anchor="ctr"/>
              <a:lstStyle/>
              <a:p>
                <a:pPr algn="ctr">
                  <a:defRPr/>
                </a:pPr>
                <a:r>
                  <a:rPr lang="en-US" cap="none" sz="1025" b="1" i="0" u="none" baseline="0">
                    <a:solidFill>
                      <a:srgbClr val="000000"/>
                    </a:solidFill>
                    <a:latin typeface="Arial"/>
                    <a:ea typeface="Arial"/>
                    <a:cs typeface="Arial"/>
                  </a:rPr>
                  <a:t># of Failing Tests</a:t>
                </a:r>
              </a:p>
            </c:rich>
          </c:tx>
          <c:layout>
            <c:manualLayout>
              <c:xMode val="factor"/>
              <c:yMode val="factor"/>
              <c:x val="-0.004"/>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23322230"/>
        <c:crossesAt val="1"/>
        <c:crossBetween val="midCat"/>
        <c:dispUnits/>
        <c:majorUnit val="20"/>
        <c:minorUnit val="20"/>
      </c:valAx>
      <c:spPr>
        <a:noFill/>
        <a:ln w="12700">
          <a:solidFill>
            <a:srgbClr val="808080"/>
          </a:solidFill>
        </a:ln>
      </c:spPr>
    </c:plotArea>
    <c:legend>
      <c:legendPos val="r"/>
      <c:layout>
        <c:manualLayout>
          <c:xMode val="edge"/>
          <c:yMode val="edge"/>
          <c:x val="0.76"/>
          <c:y val="0.19275"/>
          <c:w val="0.1095"/>
          <c:h val="0.1645"/>
        </c:manualLayout>
      </c:layout>
      <c:overlay val="0"/>
      <c:spPr>
        <a:solidFill>
          <a:srgbClr val="FFFFFF"/>
        </a:solidFill>
        <a:ln w="3175">
          <a:solidFill>
            <a:srgbClr val="000000"/>
          </a:solid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'(2)(i) OBD'!#REF!</c:f>
              <c:strCache>
                <c:ptCount val="1"/>
                <c:pt idx="0">
                  <c:v>1</c:v>
                </c:pt>
              </c:strCache>
            </c:strRef>
          </c:cat>
          <c:val>
            <c:numRef>
              <c:f>'(2)(i) OBD'!#REF!</c:f>
              <c:numCache>
                <c:ptCount val="1"/>
                <c:pt idx="0">
                  <c:v>1</c:v>
                </c:pt>
              </c:numCache>
            </c:numRef>
          </c:val>
          <c:smooth val="0"/>
        </c:ser>
        <c:marker val="1"/>
        <c:axId val="10052448"/>
        <c:axId val="23363169"/>
      </c:lineChart>
      <c:catAx>
        <c:axId val="10052448"/>
        <c:scaling>
          <c:orientation val="minMax"/>
        </c:scaling>
        <c:axPos val="b"/>
        <c:title>
          <c:tx>
            <c:rich>
              <a:bodyPr vert="horz" rot="0" anchor="ctr"/>
              <a:lstStyle/>
              <a:p>
                <a:pPr algn="ctr">
                  <a:defRPr/>
                </a:pPr>
                <a:r>
                  <a:rPr lang="en-US" cap="none" sz="150" b="1" i="0" u="none" baseline="0">
                    <a:solidFill>
                      <a:srgbClr val="000000"/>
                    </a:solidFill>
                  </a:rPr>
                  <a:t>Vehicle Model 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3363169"/>
        <c:crosses val="autoZero"/>
        <c:auto val="1"/>
        <c:lblOffset val="100"/>
        <c:tickLblSkip val="1"/>
        <c:noMultiLvlLbl val="0"/>
      </c:catAx>
      <c:valAx>
        <c:axId val="23363169"/>
        <c:scaling>
          <c:orientation val="minMax"/>
        </c:scaling>
        <c:axPos val="l"/>
        <c:title>
          <c:tx>
            <c:rich>
              <a:bodyPr vert="horz" rot="-5400000" anchor="ctr"/>
              <a:lstStyle/>
              <a:p>
                <a:pPr algn="ctr">
                  <a:defRPr/>
                </a:pPr>
                <a:r>
                  <a:rPr lang="en-US" cap="none" sz="150" b="1" i="0" u="none" baseline="0">
                    <a:solidFill>
                      <a:srgbClr val="000000"/>
                    </a:solidFill>
                  </a:rPr>
                  <a:t>Failure Rate</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052448"/>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2004 Failure Rate by Model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Non-diesel Initial tests</a:t>
            </a:r>
          </a:p>
        </c:rich>
      </c:tx>
      <c:layout>
        <c:manualLayout>
          <c:xMode val="factor"/>
          <c:yMode val="factor"/>
          <c:x val="0"/>
          <c:y val="0"/>
        </c:manualLayout>
      </c:layout>
      <c:spPr>
        <a:noFill/>
        <a:ln>
          <a:noFill/>
        </a:ln>
      </c:spPr>
    </c:title>
    <c:plotArea>
      <c:layout>
        <c:manualLayout>
          <c:xMode val="edge"/>
          <c:yMode val="edge"/>
          <c:x val="0.06675"/>
          <c:y val="0.14925"/>
          <c:w val="0.847"/>
          <c:h val="0.75"/>
        </c:manualLayout>
      </c:layout>
      <c:lineChart>
        <c:grouping val="standard"/>
        <c:varyColors val="0"/>
        <c:ser>
          <c:idx val="0"/>
          <c:order val="0"/>
          <c:tx>
            <c:strRef>
              <c:f>'Initial gasoline '!$P$5</c:f>
              <c:strCache>
                <c:ptCount val="1"/>
                <c:pt idx="0">
                  <c:v>Failure Rate 2004 Tests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numRef>
              <c:f>('Initial gasoline '!$A$6:$A$17,'Initial gasoline '!$A$19:$A$28)</c:f>
              <c:numCache/>
            </c:numRef>
          </c:cat>
          <c:val>
            <c:numRef>
              <c:f>('Initial gasoline '!$P$6:$P$17,'Initial gasoline '!$P$19:$P$28)</c:f>
              <c:numCache/>
            </c:numRef>
          </c:val>
          <c:smooth val="0"/>
        </c:ser>
        <c:marker val="1"/>
        <c:axId val="8941930"/>
        <c:axId val="13368507"/>
      </c:lineChart>
      <c:catAx>
        <c:axId val="894193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Model Year</a:t>
                </a:r>
              </a:p>
            </c:rich>
          </c:tx>
          <c:layout>
            <c:manualLayout>
              <c:xMode val="factor"/>
              <c:yMode val="factor"/>
              <c:x val="0.000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13368507"/>
        <c:crosses val="autoZero"/>
        <c:auto val="1"/>
        <c:lblOffset val="100"/>
        <c:tickLblSkip val="1"/>
        <c:noMultiLvlLbl val="0"/>
      </c:catAx>
      <c:valAx>
        <c:axId val="1336850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Failure Rate</a:t>
                </a:r>
              </a:p>
            </c:rich>
          </c:tx>
          <c:layout>
            <c:manualLayout>
              <c:xMode val="factor"/>
              <c:yMode val="factor"/>
              <c:x val="-0.00175"/>
              <c:y val="-0.002"/>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8941930"/>
        <c:crossesAt val="1"/>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2.xml" /><Relationship Id="rId2" Type="http://schemas.openxmlformats.org/officeDocument/2006/relationships/chart" Target="/xl/charts/chart33.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chart" Target="/xl/charts/chart37.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38.xml" /><Relationship Id="rId2" Type="http://schemas.openxmlformats.org/officeDocument/2006/relationships/chart" Target="/xl/charts/chart39.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20</xdr:row>
      <xdr:rowOff>76200</xdr:rowOff>
    </xdr:from>
    <xdr:to>
      <xdr:col>9</xdr:col>
      <xdr:colOff>581025</xdr:colOff>
      <xdr:row>20</xdr:row>
      <xdr:rowOff>76200</xdr:rowOff>
    </xdr:to>
    <xdr:sp>
      <xdr:nvSpPr>
        <xdr:cNvPr id="1" name="Line 1"/>
        <xdr:cNvSpPr>
          <a:spLocks/>
        </xdr:cNvSpPr>
      </xdr:nvSpPr>
      <xdr:spPr>
        <a:xfrm>
          <a:off x="1485900" y="4114800"/>
          <a:ext cx="542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4</xdr:row>
      <xdr:rowOff>76200</xdr:rowOff>
    </xdr:from>
    <xdr:to>
      <xdr:col>1</xdr:col>
      <xdr:colOff>47625</xdr:colOff>
      <xdr:row>11</xdr:row>
      <xdr:rowOff>57150</xdr:rowOff>
    </xdr:to>
    <xdr:pic>
      <xdr:nvPicPr>
        <xdr:cNvPr id="2" name="Picture 2"/>
        <xdr:cNvPicPr preferRelativeResize="1">
          <a:picLocks noChangeAspect="1"/>
        </xdr:cNvPicPr>
      </xdr:nvPicPr>
      <xdr:blipFill>
        <a:blip r:embed="rId1"/>
        <a:stretch>
          <a:fillRect/>
        </a:stretch>
      </xdr:blipFill>
      <xdr:spPr>
        <a:xfrm>
          <a:off x="28575" y="723900"/>
          <a:ext cx="1476375" cy="1152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27</xdr:row>
      <xdr:rowOff>104775</xdr:rowOff>
    </xdr:from>
    <xdr:to>
      <xdr:col>15</xdr:col>
      <xdr:colOff>0</xdr:colOff>
      <xdr:row>62</xdr:row>
      <xdr:rowOff>114300</xdr:rowOff>
    </xdr:to>
    <xdr:graphicFrame>
      <xdr:nvGraphicFramePr>
        <xdr:cNvPr id="1" name="Chart 1"/>
        <xdr:cNvGraphicFramePr/>
      </xdr:nvGraphicFramePr>
      <xdr:xfrm>
        <a:off x="609600" y="5000625"/>
        <a:ext cx="8229600" cy="5676900"/>
      </xdr:xfrm>
      <a:graphic>
        <a:graphicData uri="http://schemas.openxmlformats.org/drawingml/2006/chart">
          <c:chart xmlns:c="http://schemas.openxmlformats.org/drawingml/2006/chart" r:id="rId1"/>
        </a:graphicData>
      </a:graphic>
    </xdr:graphicFrame>
    <xdr:clientData/>
  </xdr:twoCellAnchor>
  <xdr:twoCellAnchor>
    <xdr:from>
      <xdr:col>0</xdr:col>
      <xdr:colOff>609600</xdr:colOff>
      <xdr:row>63</xdr:row>
      <xdr:rowOff>28575</xdr:rowOff>
    </xdr:from>
    <xdr:to>
      <xdr:col>14</xdr:col>
      <xdr:colOff>590550</xdr:colOff>
      <xdr:row>98</xdr:row>
      <xdr:rowOff>19050</xdr:rowOff>
    </xdr:to>
    <xdr:graphicFrame>
      <xdr:nvGraphicFramePr>
        <xdr:cNvPr id="2" name="Chart 2"/>
        <xdr:cNvGraphicFramePr/>
      </xdr:nvGraphicFramePr>
      <xdr:xfrm>
        <a:off x="609600" y="10753725"/>
        <a:ext cx="8229600" cy="56578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28</xdr:row>
      <xdr:rowOff>152400</xdr:rowOff>
    </xdr:from>
    <xdr:to>
      <xdr:col>15</xdr:col>
      <xdr:colOff>9525</xdr:colOff>
      <xdr:row>64</xdr:row>
      <xdr:rowOff>0</xdr:rowOff>
    </xdr:to>
    <xdr:graphicFrame>
      <xdr:nvGraphicFramePr>
        <xdr:cNvPr id="1" name="Chart 1"/>
        <xdr:cNvGraphicFramePr/>
      </xdr:nvGraphicFramePr>
      <xdr:xfrm>
        <a:off x="638175" y="5219700"/>
        <a:ext cx="8239125" cy="5676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64</xdr:row>
      <xdr:rowOff>152400</xdr:rowOff>
    </xdr:from>
    <xdr:to>
      <xdr:col>15</xdr:col>
      <xdr:colOff>0</xdr:colOff>
      <xdr:row>99</xdr:row>
      <xdr:rowOff>142875</xdr:rowOff>
    </xdr:to>
    <xdr:graphicFrame>
      <xdr:nvGraphicFramePr>
        <xdr:cNvPr id="2" name="Chart 2"/>
        <xdr:cNvGraphicFramePr/>
      </xdr:nvGraphicFramePr>
      <xdr:xfrm>
        <a:off x="666750" y="11049000"/>
        <a:ext cx="8201025" cy="56578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0</xdr:col>
      <xdr:colOff>0</xdr:colOff>
      <xdr:row>27</xdr:row>
      <xdr:rowOff>0</xdr:rowOff>
    </xdr:to>
    <xdr:graphicFrame>
      <xdr:nvGraphicFramePr>
        <xdr:cNvPr id="1" name="Chart 1"/>
        <xdr:cNvGraphicFramePr/>
      </xdr:nvGraphicFramePr>
      <xdr:xfrm>
        <a:off x="0" y="51816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27</xdr:row>
      <xdr:rowOff>0</xdr:rowOff>
    </xdr:from>
    <xdr:to>
      <xdr:col>0</xdr:col>
      <xdr:colOff>0</xdr:colOff>
      <xdr:row>27</xdr:row>
      <xdr:rowOff>0</xdr:rowOff>
    </xdr:to>
    <xdr:graphicFrame>
      <xdr:nvGraphicFramePr>
        <xdr:cNvPr id="2" name="Chart 2"/>
        <xdr:cNvGraphicFramePr/>
      </xdr:nvGraphicFramePr>
      <xdr:xfrm>
        <a:off x="0" y="5181600"/>
        <a:ext cx="0" cy="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27</xdr:row>
      <xdr:rowOff>0</xdr:rowOff>
    </xdr:from>
    <xdr:to>
      <xdr:col>11</xdr:col>
      <xdr:colOff>590550</xdr:colOff>
      <xdr:row>27</xdr:row>
      <xdr:rowOff>0</xdr:rowOff>
    </xdr:to>
    <xdr:graphicFrame>
      <xdr:nvGraphicFramePr>
        <xdr:cNvPr id="1" name="Chart 1"/>
        <xdr:cNvGraphicFramePr/>
      </xdr:nvGraphicFramePr>
      <xdr:xfrm>
        <a:off x="619125" y="5200650"/>
        <a:ext cx="7096125" cy="0"/>
      </xdr:xfrm>
      <a:graphic>
        <a:graphicData uri="http://schemas.openxmlformats.org/drawingml/2006/chart">
          <c:chart xmlns:c="http://schemas.openxmlformats.org/drawingml/2006/chart" r:id="rId1"/>
        </a:graphicData>
      </a:graphic>
    </xdr:graphicFrame>
    <xdr:clientData/>
  </xdr:twoCellAnchor>
  <xdr:twoCellAnchor>
    <xdr:from>
      <xdr:col>0</xdr:col>
      <xdr:colOff>619125</xdr:colOff>
      <xdr:row>27</xdr:row>
      <xdr:rowOff>0</xdr:rowOff>
    </xdr:from>
    <xdr:to>
      <xdr:col>12</xdr:col>
      <xdr:colOff>9525</xdr:colOff>
      <xdr:row>27</xdr:row>
      <xdr:rowOff>0</xdr:rowOff>
    </xdr:to>
    <xdr:graphicFrame>
      <xdr:nvGraphicFramePr>
        <xdr:cNvPr id="2" name="Chart 2"/>
        <xdr:cNvGraphicFramePr/>
      </xdr:nvGraphicFramePr>
      <xdr:xfrm>
        <a:off x="619125" y="5200650"/>
        <a:ext cx="7105650" cy="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28</xdr:row>
      <xdr:rowOff>47625</xdr:rowOff>
    </xdr:from>
    <xdr:to>
      <xdr:col>12</xdr:col>
      <xdr:colOff>180975</xdr:colOff>
      <xdr:row>58</xdr:row>
      <xdr:rowOff>123825</xdr:rowOff>
    </xdr:to>
    <xdr:graphicFrame>
      <xdr:nvGraphicFramePr>
        <xdr:cNvPr id="1" name="Chart 1"/>
        <xdr:cNvGraphicFramePr/>
      </xdr:nvGraphicFramePr>
      <xdr:xfrm>
        <a:off x="638175" y="5486400"/>
        <a:ext cx="8191500" cy="50196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59</xdr:row>
      <xdr:rowOff>47625</xdr:rowOff>
    </xdr:from>
    <xdr:to>
      <xdr:col>12</xdr:col>
      <xdr:colOff>171450</xdr:colOff>
      <xdr:row>91</xdr:row>
      <xdr:rowOff>38100</xdr:rowOff>
    </xdr:to>
    <xdr:graphicFrame>
      <xdr:nvGraphicFramePr>
        <xdr:cNvPr id="2" name="Chart 2"/>
        <xdr:cNvGraphicFramePr/>
      </xdr:nvGraphicFramePr>
      <xdr:xfrm>
        <a:off x="628650" y="10591800"/>
        <a:ext cx="8191500" cy="5172075"/>
      </xdr:xfrm>
      <a:graphic>
        <a:graphicData uri="http://schemas.openxmlformats.org/drawingml/2006/chart">
          <c:chart xmlns:c="http://schemas.openxmlformats.org/drawingml/2006/chart" r:id="rId2"/>
        </a:graphicData>
      </a:graphic>
    </xdr:graphicFrame>
    <xdr:clientData/>
  </xdr:twoCellAnchor>
  <xdr:twoCellAnchor>
    <xdr:from>
      <xdr:col>24</xdr:col>
      <xdr:colOff>295275</xdr:colOff>
      <xdr:row>27</xdr:row>
      <xdr:rowOff>0</xdr:rowOff>
    </xdr:from>
    <xdr:to>
      <xdr:col>36</xdr:col>
      <xdr:colOff>438150</xdr:colOff>
      <xdr:row>57</xdr:row>
      <xdr:rowOff>95250</xdr:rowOff>
    </xdr:to>
    <xdr:graphicFrame>
      <xdr:nvGraphicFramePr>
        <xdr:cNvPr id="3" name="Chart 3"/>
        <xdr:cNvGraphicFramePr/>
      </xdr:nvGraphicFramePr>
      <xdr:xfrm>
        <a:off x="17840325" y="5276850"/>
        <a:ext cx="8153400" cy="5038725"/>
      </xdr:xfrm>
      <a:graphic>
        <a:graphicData uri="http://schemas.openxmlformats.org/drawingml/2006/chart">
          <c:chart xmlns:c="http://schemas.openxmlformats.org/drawingml/2006/chart" r:id="rId3"/>
        </a:graphicData>
      </a:graphic>
    </xdr:graphicFrame>
    <xdr:clientData/>
  </xdr:twoCellAnchor>
  <xdr:twoCellAnchor>
    <xdr:from>
      <xdr:col>24</xdr:col>
      <xdr:colOff>304800</xdr:colOff>
      <xdr:row>58</xdr:row>
      <xdr:rowOff>114300</xdr:rowOff>
    </xdr:from>
    <xdr:to>
      <xdr:col>36</xdr:col>
      <xdr:colOff>457200</xdr:colOff>
      <xdr:row>85</xdr:row>
      <xdr:rowOff>152400</xdr:rowOff>
    </xdr:to>
    <xdr:graphicFrame>
      <xdr:nvGraphicFramePr>
        <xdr:cNvPr id="4" name="Chart 4"/>
        <xdr:cNvGraphicFramePr/>
      </xdr:nvGraphicFramePr>
      <xdr:xfrm>
        <a:off x="17849850" y="10496550"/>
        <a:ext cx="8162925" cy="4410075"/>
      </xdr:xfrm>
      <a:graphic>
        <a:graphicData uri="http://schemas.openxmlformats.org/drawingml/2006/chart">
          <c:chart xmlns:c="http://schemas.openxmlformats.org/drawingml/2006/chart" r:id="rId4"/>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0.22975</cdr:y>
    </cdr:from>
    <cdr:to>
      <cdr:x>0.043</cdr:x>
      <cdr:y>0.79875</cdr:y>
    </cdr:to>
    <cdr:sp>
      <cdr:nvSpPr>
        <cdr:cNvPr id="1" name="Text Box 1"/>
        <cdr:cNvSpPr txBox="1">
          <a:spLocks noChangeArrowheads="1"/>
        </cdr:cNvSpPr>
      </cdr:nvSpPr>
      <cdr:spPr>
        <a:xfrm>
          <a:off x="95250" y="1352550"/>
          <a:ext cx="266700" cy="3371850"/>
        </a:xfrm>
        <a:prstGeom prst="rect">
          <a:avLst/>
        </a:prstGeom>
        <a:noFill/>
        <a:ln w="9525" cmpd="sng">
          <a:noFill/>
        </a:ln>
      </cdr:spPr>
      <cdr:txBody>
        <a:bodyPr vertOverflow="clip" wrap="square" lIns="36576" tIns="27432" rIns="0" bIns="0" vert="vert270"/>
        <a:p>
          <a:pPr algn="l">
            <a:defRPr/>
          </a:pPr>
          <a:r>
            <a:rPr lang="en-US" cap="none" sz="1400" b="1" i="0" u="none" baseline="0">
              <a:solidFill>
                <a:srgbClr val="000000"/>
              </a:solidFill>
              <a:latin typeface="Arial"/>
              <a:ea typeface="Arial"/>
              <a:cs typeface="Arial"/>
            </a:rPr>
            <a:t>Number of Passing OBD Tests</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104775</xdr:rowOff>
    </xdr:from>
    <xdr:to>
      <xdr:col>15</xdr:col>
      <xdr:colOff>9525</xdr:colOff>
      <xdr:row>65</xdr:row>
      <xdr:rowOff>28575</xdr:rowOff>
    </xdr:to>
    <xdr:graphicFrame>
      <xdr:nvGraphicFramePr>
        <xdr:cNvPr id="1" name="Chart 1"/>
        <xdr:cNvGraphicFramePr/>
      </xdr:nvGraphicFramePr>
      <xdr:xfrm>
        <a:off x="885825" y="5200650"/>
        <a:ext cx="8648700" cy="591502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67</xdr:row>
      <xdr:rowOff>28575</xdr:rowOff>
    </xdr:from>
    <xdr:to>
      <xdr:col>15</xdr:col>
      <xdr:colOff>19050</xdr:colOff>
      <xdr:row>103</xdr:row>
      <xdr:rowOff>152400</xdr:rowOff>
    </xdr:to>
    <xdr:graphicFrame>
      <xdr:nvGraphicFramePr>
        <xdr:cNvPr id="2" name="Chart 2"/>
        <xdr:cNvGraphicFramePr/>
      </xdr:nvGraphicFramePr>
      <xdr:xfrm>
        <a:off x="914400" y="11439525"/>
        <a:ext cx="8629650" cy="59245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0.01525</cdr:x>
      <cdr:y>0.2775</cdr:y>
    </cdr:from>
    <cdr:to>
      <cdr:x>0.05475</cdr:x>
      <cdr:y>0.83075</cdr:y>
    </cdr:to>
    <cdr:sp>
      <cdr:nvSpPr>
        <cdr:cNvPr id="1" name="Text Box 1"/>
        <cdr:cNvSpPr txBox="1">
          <a:spLocks noChangeArrowheads="1"/>
        </cdr:cNvSpPr>
      </cdr:nvSpPr>
      <cdr:spPr>
        <a:xfrm>
          <a:off x="114300" y="1562100"/>
          <a:ext cx="304800" cy="3133725"/>
        </a:xfrm>
        <a:prstGeom prst="rect">
          <a:avLst/>
        </a:prstGeom>
        <a:noFill/>
        <a:ln w="9525" cmpd="sng">
          <a:noFill/>
        </a:ln>
      </cdr:spPr>
      <cdr:txBody>
        <a:bodyPr vertOverflow="clip" wrap="square" lIns="36576" tIns="27432" rIns="0" bIns="0" vert="vert270"/>
        <a:p>
          <a:pPr algn="l">
            <a:defRPr/>
          </a:pPr>
          <a:r>
            <a:rPr lang="en-US" cap="none" sz="1325" b="1" i="0" u="none" baseline="0">
              <a:solidFill>
                <a:srgbClr val="000000"/>
              </a:solidFill>
              <a:latin typeface="Arial"/>
              <a:ea typeface="Arial"/>
              <a:cs typeface="Arial"/>
            </a:rPr>
            <a:t>Number of Failing OBD Tests</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25</xdr:row>
      <xdr:rowOff>123825</xdr:rowOff>
    </xdr:from>
    <xdr:to>
      <xdr:col>15</xdr:col>
      <xdr:colOff>152400</xdr:colOff>
      <xdr:row>60</xdr:row>
      <xdr:rowOff>133350</xdr:rowOff>
    </xdr:to>
    <xdr:graphicFrame>
      <xdr:nvGraphicFramePr>
        <xdr:cNvPr id="1" name="Chart 1"/>
        <xdr:cNvGraphicFramePr/>
      </xdr:nvGraphicFramePr>
      <xdr:xfrm>
        <a:off x="762000" y="4724400"/>
        <a:ext cx="7677150" cy="5676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61</xdr:row>
      <xdr:rowOff>9525</xdr:rowOff>
    </xdr:from>
    <xdr:to>
      <xdr:col>15</xdr:col>
      <xdr:colOff>152400</xdr:colOff>
      <xdr:row>96</xdr:row>
      <xdr:rowOff>0</xdr:rowOff>
    </xdr:to>
    <xdr:graphicFrame>
      <xdr:nvGraphicFramePr>
        <xdr:cNvPr id="2" name="Chart 2"/>
        <xdr:cNvGraphicFramePr/>
      </xdr:nvGraphicFramePr>
      <xdr:xfrm>
        <a:off x="762000" y="10439400"/>
        <a:ext cx="7677150" cy="565785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30</xdr:row>
      <xdr:rowOff>66675</xdr:rowOff>
    </xdr:from>
    <xdr:to>
      <xdr:col>14</xdr:col>
      <xdr:colOff>285750</xdr:colOff>
      <xdr:row>65</xdr:row>
      <xdr:rowOff>76200</xdr:rowOff>
    </xdr:to>
    <xdr:graphicFrame>
      <xdr:nvGraphicFramePr>
        <xdr:cNvPr id="1" name="Chart 1"/>
        <xdr:cNvGraphicFramePr/>
      </xdr:nvGraphicFramePr>
      <xdr:xfrm>
        <a:off x="695325" y="5857875"/>
        <a:ext cx="8667750" cy="5676900"/>
      </xdr:xfrm>
      <a:graphic>
        <a:graphicData uri="http://schemas.openxmlformats.org/drawingml/2006/chart">
          <c:chart xmlns:c="http://schemas.openxmlformats.org/drawingml/2006/chart" r:id="rId1"/>
        </a:graphicData>
      </a:graphic>
    </xdr:graphicFrame>
    <xdr:clientData/>
  </xdr:twoCellAnchor>
  <xdr:twoCellAnchor>
    <xdr:from>
      <xdr:col>0</xdr:col>
      <xdr:colOff>695325</xdr:colOff>
      <xdr:row>66</xdr:row>
      <xdr:rowOff>9525</xdr:rowOff>
    </xdr:from>
    <xdr:to>
      <xdr:col>14</xdr:col>
      <xdr:colOff>295275</xdr:colOff>
      <xdr:row>101</xdr:row>
      <xdr:rowOff>0</xdr:rowOff>
    </xdr:to>
    <xdr:graphicFrame>
      <xdr:nvGraphicFramePr>
        <xdr:cNvPr id="2" name="Chart 2"/>
        <xdr:cNvGraphicFramePr/>
      </xdr:nvGraphicFramePr>
      <xdr:xfrm>
        <a:off x="695325" y="11630025"/>
        <a:ext cx="8677275" cy="56578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7</xdr:col>
      <xdr:colOff>609600</xdr:colOff>
      <xdr:row>53</xdr:row>
      <xdr:rowOff>133350</xdr:rowOff>
    </xdr:to>
    <xdr:graphicFrame>
      <xdr:nvGraphicFramePr>
        <xdr:cNvPr id="1" name="Chart 1"/>
        <xdr:cNvGraphicFramePr/>
      </xdr:nvGraphicFramePr>
      <xdr:xfrm>
        <a:off x="0" y="5181600"/>
        <a:ext cx="5162550" cy="353377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25</xdr:row>
      <xdr:rowOff>0</xdr:rowOff>
    </xdr:from>
    <xdr:to>
      <xdr:col>10</xdr:col>
      <xdr:colOff>0</xdr:colOff>
      <xdr:row>25</xdr:row>
      <xdr:rowOff>0</xdr:rowOff>
    </xdr:to>
    <xdr:graphicFrame>
      <xdr:nvGraphicFramePr>
        <xdr:cNvPr id="1" name="Chart 5"/>
        <xdr:cNvGraphicFramePr/>
      </xdr:nvGraphicFramePr>
      <xdr:xfrm>
        <a:off x="847725" y="4829175"/>
        <a:ext cx="6610350" cy="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25</xdr:row>
      <xdr:rowOff>0</xdr:rowOff>
    </xdr:from>
    <xdr:to>
      <xdr:col>10</xdr:col>
      <xdr:colOff>0</xdr:colOff>
      <xdr:row>25</xdr:row>
      <xdr:rowOff>0</xdr:rowOff>
    </xdr:to>
    <xdr:graphicFrame>
      <xdr:nvGraphicFramePr>
        <xdr:cNvPr id="2" name="Chart 6"/>
        <xdr:cNvGraphicFramePr/>
      </xdr:nvGraphicFramePr>
      <xdr:xfrm>
        <a:off x="847725" y="4829175"/>
        <a:ext cx="6610350" cy="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142875</xdr:rowOff>
    </xdr:from>
    <xdr:to>
      <xdr:col>15</xdr:col>
      <xdr:colOff>28575</xdr:colOff>
      <xdr:row>61</xdr:row>
      <xdr:rowOff>152400</xdr:rowOff>
    </xdr:to>
    <xdr:graphicFrame>
      <xdr:nvGraphicFramePr>
        <xdr:cNvPr id="1" name="Chart 1"/>
        <xdr:cNvGraphicFramePr/>
      </xdr:nvGraphicFramePr>
      <xdr:xfrm>
        <a:off x="790575" y="5057775"/>
        <a:ext cx="11001375" cy="5676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62</xdr:row>
      <xdr:rowOff>85725</xdr:rowOff>
    </xdr:from>
    <xdr:to>
      <xdr:col>15</xdr:col>
      <xdr:colOff>47625</xdr:colOff>
      <xdr:row>97</xdr:row>
      <xdr:rowOff>76200</xdr:rowOff>
    </xdr:to>
    <xdr:graphicFrame>
      <xdr:nvGraphicFramePr>
        <xdr:cNvPr id="2" name="Chart 2"/>
        <xdr:cNvGraphicFramePr/>
      </xdr:nvGraphicFramePr>
      <xdr:xfrm>
        <a:off x="790575" y="10829925"/>
        <a:ext cx="11020425" cy="5657850"/>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0.01875</cdr:x>
      <cdr:y>0.03975</cdr:y>
    </cdr:from>
    <cdr:to>
      <cdr:x>0.98425</cdr:x>
      <cdr:y>0.18325</cdr:y>
    </cdr:to>
    <cdr:sp>
      <cdr:nvSpPr>
        <cdr:cNvPr id="1" name="Text Box 1"/>
        <cdr:cNvSpPr txBox="1">
          <a:spLocks noChangeArrowheads="1"/>
        </cdr:cNvSpPr>
      </cdr:nvSpPr>
      <cdr:spPr>
        <a:xfrm>
          <a:off x="190500" y="219075"/>
          <a:ext cx="10029825" cy="790575"/>
        </a:xfrm>
        <a:prstGeom prst="rect">
          <a:avLst/>
        </a:prstGeom>
        <a:noFill/>
        <a:ln w="9525" cmpd="sng">
          <a:noFill/>
        </a:ln>
      </cdr:spPr>
      <cdr:txBody>
        <a:bodyPr vertOverflow="clip" wrap="square" lIns="36576" tIns="32004" rIns="36576" bIns="0"/>
        <a:p>
          <a:pPr algn="ctr">
            <a:defRPr/>
          </a:pPr>
          <a:r>
            <a:rPr lang="en-US" cap="none" sz="1600" b="1" i="0" u="none" baseline="0">
              <a:solidFill>
                <a:srgbClr val="000000"/>
              </a:solidFill>
              <a:latin typeface="Arial"/>
              <a:ea typeface="Arial"/>
              <a:cs typeface="Arial"/>
            </a:rPr>
            <a:t>OBDII MIL Commanded off and No DTCs Present</a:t>
          </a:r>
          <a:r>
            <a:rPr lang="en-US" cap="none" sz="1800" b="1"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by Model Year and Vehicle Class </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66</xdr:row>
      <xdr:rowOff>9525</xdr:rowOff>
    </xdr:from>
    <xdr:to>
      <xdr:col>14</xdr:col>
      <xdr:colOff>790575</xdr:colOff>
      <xdr:row>101</xdr:row>
      <xdr:rowOff>0</xdr:rowOff>
    </xdr:to>
    <xdr:graphicFrame>
      <xdr:nvGraphicFramePr>
        <xdr:cNvPr id="1" name="Chart 2"/>
        <xdr:cNvGraphicFramePr/>
      </xdr:nvGraphicFramePr>
      <xdr:xfrm>
        <a:off x="752475" y="11487150"/>
        <a:ext cx="10372725" cy="56578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28</xdr:row>
      <xdr:rowOff>0</xdr:rowOff>
    </xdr:from>
    <xdr:to>
      <xdr:col>14</xdr:col>
      <xdr:colOff>828675</xdr:colOff>
      <xdr:row>62</xdr:row>
      <xdr:rowOff>28575</xdr:rowOff>
    </xdr:to>
    <xdr:graphicFrame>
      <xdr:nvGraphicFramePr>
        <xdr:cNvPr id="2" name="Chart 3"/>
        <xdr:cNvGraphicFramePr/>
      </xdr:nvGraphicFramePr>
      <xdr:xfrm>
        <a:off x="771525" y="5324475"/>
        <a:ext cx="10391775" cy="5534025"/>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0.23875</cdr:x>
      <cdr:y>0.0325</cdr:y>
    </cdr:from>
    <cdr:to>
      <cdr:x>0.768</cdr:x>
      <cdr:y>0.16025</cdr:y>
    </cdr:to>
    <cdr:sp>
      <cdr:nvSpPr>
        <cdr:cNvPr id="1" name="Text Box 1"/>
        <cdr:cNvSpPr txBox="1">
          <a:spLocks noChangeArrowheads="1"/>
        </cdr:cNvSpPr>
      </cdr:nvSpPr>
      <cdr:spPr>
        <a:xfrm>
          <a:off x="2419350" y="171450"/>
          <a:ext cx="5381625" cy="704850"/>
        </a:xfrm>
        <a:prstGeom prst="rect">
          <a:avLst/>
        </a:prstGeom>
        <a:noFill/>
        <a:ln w="9525" cmpd="sng">
          <a:noFill/>
        </a:ln>
      </cdr:spPr>
      <cdr:txBody>
        <a:bodyPr vertOverflow="clip" wrap="square" lIns="36576" tIns="32004" rIns="36576" bIns="0"/>
        <a:p>
          <a:pPr algn="ctr">
            <a:defRPr/>
          </a:pPr>
          <a:r>
            <a:rPr lang="en-US" cap="none" sz="1600" b="1" i="0" u="none" baseline="0">
              <a:solidFill>
                <a:srgbClr val="000000"/>
              </a:solidFill>
              <a:latin typeface="Arial"/>
              <a:ea typeface="Arial"/>
              <a:cs typeface="Arial"/>
            </a:rPr>
            <a:t>Vehicle "Not Ready" for OBDII Test</a:t>
          </a:r>
          <a:r>
            <a:rPr lang="en-US" cap="none" sz="16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by Model Year and Vehicle Class </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63</xdr:row>
      <xdr:rowOff>152400</xdr:rowOff>
    </xdr:from>
    <xdr:to>
      <xdr:col>14</xdr:col>
      <xdr:colOff>676275</xdr:colOff>
      <xdr:row>99</xdr:row>
      <xdr:rowOff>114300</xdr:rowOff>
    </xdr:to>
    <xdr:graphicFrame>
      <xdr:nvGraphicFramePr>
        <xdr:cNvPr id="1" name="Chart 4"/>
        <xdr:cNvGraphicFramePr/>
      </xdr:nvGraphicFramePr>
      <xdr:xfrm>
        <a:off x="228600" y="11563350"/>
        <a:ext cx="10182225" cy="579120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28</xdr:row>
      <xdr:rowOff>142875</xdr:rowOff>
    </xdr:from>
    <xdr:to>
      <xdr:col>14</xdr:col>
      <xdr:colOff>676275</xdr:colOff>
      <xdr:row>62</xdr:row>
      <xdr:rowOff>123825</xdr:rowOff>
    </xdr:to>
    <xdr:graphicFrame>
      <xdr:nvGraphicFramePr>
        <xdr:cNvPr id="2" name="Chart 5"/>
        <xdr:cNvGraphicFramePr/>
      </xdr:nvGraphicFramePr>
      <xdr:xfrm>
        <a:off x="238125" y="5886450"/>
        <a:ext cx="10172700" cy="5486400"/>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0.14975</cdr:x>
      <cdr:y>0.01775</cdr:y>
    </cdr:from>
    <cdr:to>
      <cdr:x>0.916</cdr:x>
      <cdr:y>0.14775</cdr:y>
    </cdr:to>
    <cdr:sp>
      <cdr:nvSpPr>
        <cdr:cNvPr id="1" name="Text Box 1"/>
        <cdr:cNvSpPr txBox="1">
          <a:spLocks noChangeArrowheads="1"/>
        </cdr:cNvSpPr>
      </cdr:nvSpPr>
      <cdr:spPr>
        <a:xfrm>
          <a:off x="1371600" y="95250"/>
          <a:ext cx="7029450" cy="704850"/>
        </a:xfrm>
        <a:prstGeom prst="rect">
          <a:avLst/>
        </a:prstGeom>
        <a:noFill/>
        <a:ln w="9525" cmpd="sng">
          <a:noFill/>
        </a:ln>
      </cdr:spPr>
      <cdr:txBody>
        <a:bodyPr vertOverflow="clip" wrap="square" lIns="36576" tIns="32004" rIns="36576" bIns="0"/>
        <a:p>
          <a:pPr algn="ctr">
            <a:defRPr/>
          </a:pPr>
          <a:r>
            <a:rPr lang="en-US" cap="none" sz="1525" b="1" i="0" u="none" baseline="0">
              <a:solidFill>
                <a:srgbClr val="000000"/>
              </a:solidFill>
              <a:latin typeface="Arial"/>
              <a:ea typeface="Arial"/>
              <a:cs typeface="Arial"/>
            </a:rPr>
            <a:t>Vehicle "Turnaways" for OBDII Test</a:t>
          </a:r>
          <a:r>
            <a:rPr lang="en-US" cap="none" sz="1525" b="0" i="0" u="none" baseline="0">
              <a:solidFill>
                <a:srgbClr val="000000"/>
              </a:solidFill>
              <a:latin typeface="Arial"/>
              <a:ea typeface="Arial"/>
              <a:cs typeface="Arial"/>
            </a:rPr>
            <a:t>
</a:t>
          </a:r>
          <a:r>
            <a:rPr lang="en-US" cap="none" sz="1525" b="0" i="0" u="none" baseline="0">
              <a:solidFill>
                <a:srgbClr val="000000"/>
              </a:solidFill>
              <a:latin typeface="Arial"/>
              <a:ea typeface="Arial"/>
              <a:cs typeface="Arial"/>
            </a:rPr>
            <a:t>by Model Year and Vehicle Class </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66</xdr:row>
      <xdr:rowOff>9525</xdr:rowOff>
    </xdr:from>
    <xdr:to>
      <xdr:col>15</xdr:col>
      <xdr:colOff>9525</xdr:colOff>
      <xdr:row>101</xdr:row>
      <xdr:rowOff>0</xdr:rowOff>
    </xdr:to>
    <xdr:graphicFrame>
      <xdr:nvGraphicFramePr>
        <xdr:cNvPr id="1" name="Chart 2"/>
        <xdr:cNvGraphicFramePr/>
      </xdr:nvGraphicFramePr>
      <xdr:xfrm>
        <a:off x="714375" y="11544300"/>
        <a:ext cx="9182100" cy="56578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29</xdr:row>
      <xdr:rowOff>0</xdr:rowOff>
    </xdr:from>
    <xdr:to>
      <xdr:col>14</xdr:col>
      <xdr:colOff>676275</xdr:colOff>
      <xdr:row>62</xdr:row>
      <xdr:rowOff>114300</xdr:rowOff>
    </xdr:to>
    <xdr:graphicFrame>
      <xdr:nvGraphicFramePr>
        <xdr:cNvPr id="2" name="Chart 3"/>
        <xdr:cNvGraphicFramePr/>
      </xdr:nvGraphicFramePr>
      <xdr:xfrm>
        <a:off x="695325" y="5543550"/>
        <a:ext cx="9172575" cy="54578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37</xdr:row>
      <xdr:rowOff>0</xdr:rowOff>
    </xdr:from>
    <xdr:to>
      <xdr:col>10</xdr:col>
      <xdr:colOff>28575</xdr:colOff>
      <xdr:row>57</xdr:row>
      <xdr:rowOff>152400</xdr:rowOff>
    </xdr:to>
    <xdr:graphicFrame>
      <xdr:nvGraphicFramePr>
        <xdr:cNvPr id="1" name="Chart 4"/>
        <xdr:cNvGraphicFramePr/>
      </xdr:nvGraphicFramePr>
      <xdr:xfrm>
        <a:off x="57150" y="6086475"/>
        <a:ext cx="5781675" cy="33909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37</xdr:row>
      <xdr:rowOff>9525</xdr:rowOff>
    </xdr:from>
    <xdr:to>
      <xdr:col>10</xdr:col>
      <xdr:colOff>19050</xdr:colOff>
      <xdr:row>57</xdr:row>
      <xdr:rowOff>57150</xdr:rowOff>
    </xdr:to>
    <xdr:graphicFrame>
      <xdr:nvGraphicFramePr>
        <xdr:cNvPr id="1" name="Chart 8"/>
        <xdr:cNvGraphicFramePr/>
      </xdr:nvGraphicFramePr>
      <xdr:xfrm>
        <a:off x="76200" y="6096000"/>
        <a:ext cx="6257925" cy="32861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0</xdr:rowOff>
    </xdr:from>
    <xdr:to>
      <xdr:col>11</xdr:col>
      <xdr:colOff>523875</xdr:colOff>
      <xdr:row>51</xdr:row>
      <xdr:rowOff>0</xdr:rowOff>
    </xdr:to>
    <xdr:graphicFrame>
      <xdr:nvGraphicFramePr>
        <xdr:cNvPr id="1" name="Chart 1"/>
        <xdr:cNvGraphicFramePr/>
      </xdr:nvGraphicFramePr>
      <xdr:xfrm>
        <a:off x="9525" y="5057775"/>
        <a:ext cx="6686550" cy="3762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52</xdr:row>
      <xdr:rowOff>9525</xdr:rowOff>
    </xdr:from>
    <xdr:to>
      <xdr:col>11</xdr:col>
      <xdr:colOff>523875</xdr:colOff>
      <xdr:row>74</xdr:row>
      <xdr:rowOff>152400</xdr:rowOff>
    </xdr:to>
    <xdr:graphicFrame>
      <xdr:nvGraphicFramePr>
        <xdr:cNvPr id="2" name="Chart 2"/>
        <xdr:cNvGraphicFramePr/>
      </xdr:nvGraphicFramePr>
      <xdr:xfrm>
        <a:off x="0" y="8991600"/>
        <a:ext cx="6696075" cy="3781425"/>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28</xdr:row>
      <xdr:rowOff>0</xdr:rowOff>
    </xdr:from>
    <xdr:to>
      <xdr:col>25</xdr:col>
      <xdr:colOff>523875</xdr:colOff>
      <xdr:row>51</xdr:row>
      <xdr:rowOff>9525</xdr:rowOff>
    </xdr:to>
    <xdr:graphicFrame>
      <xdr:nvGraphicFramePr>
        <xdr:cNvPr id="3" name="Chart 9"/>
        <xdr:cNvGraphicFramePr/>
      </xdr:nvGraphicFramePr>
      <xdr:xfrm>
        <a:off x="7191375" y="5057775"/>
        <a:ext cx="6943725" cy="3771900"/>
      </xdr:xfrm>
      <a:graphic>
        <a:graphicData uri="http://schemas.openxmlformats.org/drawingml/2006/chart">
          <c:chart xmlns:c="http://schemas.openxmlformats.org/drawingml/2006/chart" r:id="rId3"/>
        </a:graphicData>
      </a:graphic>
    </xdr:graphicFrame>
    <xdr:clientData/>
  </xdr:twoCellAnchor>
  <xdr:twoCellAnchor>
    <xdr:from>
      <xdr:col>13</xdr:col>
      <xdr:colOff>0</xdr:colOff>
      <xdr:row>52</xdr:row>
      <xdr:rowOff>0</xdr:rowOff>
    </xdr:from>
    <xdr:to>
      <xdr:col>25</xdr:col>
      <xdr:colOff>533400</xdr:colOff>
      <xdr:row>74</xdr:row>
      <xdr:rowOff>152400</xdr:rowOff>
    </xdr:to>
    <xdr:graphicFrame>
      <xdr:nvGraphicFramePr>
        <xdr:cNvPr id="4" name="Chart 11"/>
        <xdr:cNvGraphicFramePr/>
      </xdr:nvGraphicFramePr>
      <xdr:xfrm>
        <a:off x="7191375" y="8982075"/>
        <a:ext cx="6953250" cy="3790950"/>
      </xdr:xfrm>
      <a:graphic>
        <a:graphicData uri="http://schemas.openxmlformats.org/drawingml/2006/chart">
          <c:chart xmlns:c="http://schemas.openxmlformats.org/drawingml/2006/chart" r:id="rId4"/>
        </a:graphicData>
      </a:graphic>
    </xdr:graphicFrame>
    <xdr:clientData/>
  </xdr:twoCellAnchor>
  <xdr:twoCellAnchor>
    <xdr:from>
      <xdr:col>6</xdr:col>
      <xdr:colOff>142875</xdr:colOff>
      <xdr:row>75</xdr:row>
      <xdr:rowOff>0</xdr:rowOff>
    </xdr:from>
    <xdr:to>
      <xdr:col>17</xdr:col>
      <xdr:colOff>114300</xdr:colOff>
      <xdr:row>75</xdr:row>
      <xdr:rowOff>0</xdr:rowOff>
    </xdr:to>
    <xdr:graphicFrame>
      <xdr:nvGraphicFramePr>
        <xdr:cNvPr id="5" name="Chart 13"/>
        <xdr:cNvGraphicFramePr/>
      </xdr:nvGraphicFramePr>
      <xdr:xfrm>
        <a:off x="3752850" y="12782550"/>
        <a:ext cx="5676900" cy="0"/>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9525</xdr:rowOff>
    </xdr:from>
    <xdr:to>
      <xdr:col>8</xdr:col>
      <xdr:colOff>685800</xdr:colOff>
      <xdr:row>57</xdr:row>
      <xdr:rowOff>28575</xdr:rowOff>
    </xdr:to>
    <xdr:graphicFrame>
      <xdr:nvGraphicFramePr>
        <xdr:cNvPr id="1" name="Chart 1"/>
        <xdr:cNvGraphicFramePr/>
      </xdr:nvGraphicFramePr>
      <xdr:xfrm>
        <a:off x="9525" y="5191125"/>
        <a:ext cx="6219825" cy="4067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39</xdr:row>
      <xdr:rowOff>142875</xdr:rowOff>
    </xdr:from>
    <xdr:to>
      <xdr:col>13</xdr:col>
      <xdr:colOff>457200</xdr:colOff>
      <xdr:row>64</xdr:row>
      <xdr:rowOff>76200</xdr:rowOff>
    </xdr:to>
    <xdr:graphicFrame>
      <xdr:nvGraphicFramePr>
        <xdr:cNvPr id="1" name="Chart 2"/>
        <xdr:cNvGraphicFramePr/>
      </xdr:nvGraphicFramePr>
      <xdr:xfrm>
        <a:off x="123825" y="6562725"/>
        <a:ext cx="7400925" cy="398145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66</xdr:row>
      <xdr:rowOff>9525</xdr:rowOff>
    </xdr:from>
    <xdr:to>
      <xdr:col>13</xdr:col>
      <xdr:colOff>466725</xdr:colOff>
      <xdr:row>91</xdr:row>
      <xdr:rowOff>114300</xdr:rowOff>
    </xdr:to>
    <xdr:graphicFrame>
      <xdr:nvGraphicFramePr>
        <xdr:cNvPr id="2" name="Chart 3"/>
        <xdr:cNvGraphicFramePr/>
      </xdr:nvGraphicFramePr>
      <xdr:xfrm>
        <a:off x="123825" y="10801350"/>
        <a:ext cx="7410450" cy="41529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0.2785</cdr:y>
    </cdr:from>
    <cdr:to>
      <cdr:x>0.0575</cdr:x>
      <cdr:y>0.718</cdr:y>
    </cdr:to>
    <cdr:sp>
      <cdr:nvSpPr>
        <cdr:cNvPr id="1" name="Text Box 2"/>
        <cdr:cNvSpPr txBox="1">
          <a:spLocks noChangeArrowheads="1"/>
        </cdr:cNvSpPr>
      </cdr:nvSpPr>
      <cdr:spPr>
        <a:xfrm>
          <a:off x="57150" y="1571625"/>
          <a:ext cx="390525" cy="2486025"/>
        </a:xfrm>
        <a:prstGeom prst="rect">
          <a:avLst/>
        </a:prstGeom>
        <a:noFill/>
        <a:ln w="9525" cmpd="sng">
          <a:noFill/>
        </a:ln>
      </cdr:spPr>
      <cdr:txBody>
        <a:bodyPr vertOverflow="clip" wrap="square" lIns="36576" tIns="27432" rIns="36576" bIns="27432" anchor="ctr" vert="vert270"/>
        <a:p>
          <a:pPr algn="ctr">
            <a:defRPr/>
          </a:pPr>
          <a:r>
            <a:rPr lang="en-US" cap="none" sz="1400" b="1" i="0" u="none" baseline="0">
              <a:solidFill>
                <a:srgbClr val="000000"/>
              </a:solidFill>
              <a:latin typeface="Arial"/>
              <a:ea typeface="Arial"/>
              <a:cs typeface="Arial"/>
            </a:rPr>
            <a:t>Number of Failed Tests</a:t>
          </a:r>
        </a:p>
      </cdr:txBody>
    </cdr:sp>
  </cdr:relSizeAnchor>
  <cdr:relSizeAnchor xmlns:cdr="http://schemas.openxmlformats.org/drawingml/2006/chartDrawing">
    <cdr:from>
      <cdr:x>0.449</cdr:x>
      <cdr:y>0.914</cdr:y>
    </cdr:from>
    <cdr:to>
      <cdr:x>0.61675</cdr:x>
      <cdr:y>0.972</cdr:y>
    </cdr:to>
    <cdr:sp>
      <cdr:nvSpPr>
        <cdr:cNvPr id="2" name="Text Box 3"/>
        <cdr:cNvSpPr txBox="1">
          <a:spLocks noChangeArrowheads="1"/>
        </cdr:cNvSpPr>
      </cdr:nvSpPr>
      <cdr:spPr>
        <a:xfrm>
          <a:off x="3495675" y="5162550"/>
          <a:ext cx="1304925" cy="323850"/>
        </a:xfrm>
        <a:prstGeom prst="rect">
          <a:avLst/>
        </a:prstGeom>
        <a:noFill/>
        <a:ln w="9525" cmpd="sng">
          <a:noFill/>
        </a:ln>
      </cdr:spPr>
      <cdr:txBody>
        <a:bodyPr vertOverflow="clip" wrap="square" lIns="36576" tIns="27432" rIns="0" bIns="0"/>
        <a:p>
          <a:pPr algn="l">
            <a:defRPr/>
          </a:pPr>
          <a:r>
            <a:rPr lang="en-US" cap="none" sz="1400" b="1" i="0" u="none" baseline="0">
              <a:solidFill>
                <a:srgbClr val="000000"/>
              </a:solidFill>
              <a:latin typeface="Arial"/>
              <a:ea typeface="Arial"/>
              <a:cs typeface="Arial"/>
            </a:rPr>
            <a:t>Model Year</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27</xdr:row>
      <xdr:rowOff>104775</xdr:rowOff>
    </xdr:from>
    <xdr:to>
      <xdr:col>15</xdr:col>
      <xdr:colOff>123825</xdr:colOff>
      <xdr:row>62</xdr:row>
      <xdr:rowOff>114300</xdr:rowOff>
    </xdr:to>
    <xdr:graphicFrame>
      <xdr:nvGraphicFramePr>
        <xdr:cNvPr id="1" name="Chart 1"/>
        <xdr:cNvGraphicFramePr/>
      </xdr:nvGraphicFramePr>
      <xdr:xfrm>
        <a:off x="609600" y="5076825"/>
        <a:ext cx="7800975" cy="5676900"/>
      </xdr:xfrm>
      <a:graphic>
        <a:graphicData uri="http://schemas.openxmlformats.org/drawingml/2006/chart">
          <c:chart xmlns:c="http://schemas.openxmlformats.org/drawingml/2006/chart" r:id="rId1"/>
        </a:graphicData>
      </a:graphic>
    </xdr:graphicFrame>
    <xdr:clientData/>
  </xdr:twoCellAnchor>
  <xdr:twoCellAnchor>
    <xdr:from>
      <xdr:col>0</xdr:col>
      <xdr:colOff>609600</xdr:colOff>
      <xdr:row>63</xdr:row>
      <xdr:rowOff>47625</xdr:rowOff>
    </xdr:from>
    <xdr:to>
      <xdr:col>15</xdr:col>
      <xdr:colOff>114300</xdr:colOff>
      <xdr:row>98</xdr:row>
      <xdr:rowOff>38100</xdr:rowOff>
    </xdr:to>
    <xdr:graphicFrame>
      <xdr:nvGraphicFramePr>
        <xdr:cNvPr id="2" name="Chart 2"/>
        <xdr:cNvGraphicFramePr/>
      </xdr:nvGraphicFramePr>
      <xdr:xfrm>
        <a:off x="609600" y="10848975"/>
        <a:ext cx="7791450" cy="5657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7:B25"/>
  <sheetViews>
    <sheetView tabSelected="1" zoomScalePageLayoutView="0" workbookViewId="0" topLeftCell="A1">
      <selection activeCell="B20" sqref="B20"/>
    </sheetView>
  </sheetViews>
  <sheetFormatPr defaultColWidth="9.140625" defaultRowHeight="12.75"/>
  <cols>
    <col min="1" max="1" width="21.8515625" style="0" customWidth="1"/>
  </cols>
  <sheetData>
    <row r="7" ht="12.75">
      <c r="B7" s="11" t="s">
        <v>25</v>
      </c>
    </row>
    <row r="8" ht="12.75">
      <c r="B8" s="11" t="s">
        <v>26</v>
      </c>
    </row>
    <row r="9" ht="12.75">
      <c r="B9" s="12" t="s">
        <v>27</v>
      </c>
    </row>
    <row r="10" ht="12.75">
      <c r="B10" s="12"/>
    </row>
    <row r="11" ht="15.75">
      <c r="B11" s="13"/>
    </row>
    <row r="12" ht="15.75">
      <c r="B12" s="13"/>
    </row>
    <row r="13" ht="15.75">
      <c r="B13" s="13"/>
    </row>
    <row r="14" ht="15.75">
      <c r="B14" s="13"/>
    </row>
    <row r="15" ht="15.75">
      <c r="B15" s="13"/>
    </row>
    <row r="16" ht="15.75">
      <c r="B16" s="13"/>
    </row>
    <row r="17" ht="27.75">
      <c r="B17" s="14"/>
    </row>
    <row r="18" ht="27.75">
      <c r="B18" s="14"/>
    </row>
    <row r="19" ht="25.5">
      <c r="B19" s="15" t="s">
        <v>349</v>
      </c>
    </row>
    <row r="20" s="334" customFormat="1" ht="15"/>
    <row r="22" ht="15.75">
      <c r="B22" s="16" t="s">
        <v>28</v>
      </c>
    </row>
    <row r="24" ht="18">
      <c r="B24" s="17"/>
    </row>
    <row r="25" ht="18">
      <c r="B25" s="17"/>
    </row>
  </sheetData>
  <sheetProtection/>
  <printOptions/>
  <pageMargins left="0.75" right="0.75" top="1" bottom="1" header="0.5" footer="0.5"/>
  <pageSetup fitToHeight="2" fitToWidth="1" horizontalDpi="1200" verticalDpi="1200" orientation="portrait" scale="7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X78"/>
  <sheetViews>
    <sheetView zoomScale="75" zoomScaleNormal="75" zoomScalePageLayoutView="0" workbookViewId="0" topLeftCell="A55">
      <selection activeCell="S41" sqref="S41"/>
    </sheetView>
  </sheetViews>
  <sheetFormatPr defaultColWidth="9.140625" defaultRowHeight="12.75"/>
  <cols>
    <col min="1" max="2" width="9.140625" style="88" customWidth="1"/>
    <col min="3" max="3" width="10.00390625" style="88" customWidth="1"/>
    <col min="4" max="4" width="7.7109375" style="88" customWidth="1"/>
    <col min="5" max="5" width="7.57421875" style="88" bestFit="1" customWidth="1"/>
    <col min="6" max="6" width="9.8515625" style="88" customWidth="1"/>
    <col min="7" max="7" width="7.421875" style="88" customWidth="1"/>
    <col min="8" max="8" width="7.57421875" style="88" bestFit="1" customWidth="1"/>
    <col min="9" max="9" width="8.28125" style="88" bestFit="1" customWidth="1"/>
    <col min="10" max="10" width="7.57421875" style="88" customWidth="1"/>
    <col min="11" max="11" width="7.7109375" style="88" bestFit="1" customWidth="1"/>
    <col min="12" max="12" width="8.421875" style="88" bestFit="1" customWidth="1"/>
    <col min="13" max="13" width="7.7109375" style="88" customWidth="1"/>
    <col min="14" max="14" width="7.7109375" style="88" bestFit="1" customWidth="1"/>
    <col min="15" max="15" width="8.421875" style="88" bestFit="1" customWidth="1"/>
    <col min="16" max="16" width="7.421875" style="88" customWidth="1"/>
    <col min="17" max="17" width="7.7109375" style="88" bestFit="1" customWidth="1"/>
    <col min="18" max="18" width="8.421875" style="88" bestFit="1" customWidth="1"/>
    <col min="19" max="19" width="7.140625" style="88" customWidth="1"/>
    <col min="20" max="20" width="7.7109375" style="88" bestFit="1" customWidth="1"/>
    <col min="21" max="21" width="8.7109375" style="88" bestFit="1" customWidth="1"/>
    <col min="22" max="22" width="7.7109375" style="88" customWidth="1"/>
    <col min="23" max="23" width="6.8515625" style="88" bestFit="1" customWidth="1"/>
    <col min="24" max="24" width="7.00390625" style="88" bestFit="1" customWidth="1"/>
    <col min="25" max="16384" width="9.140625" style="88" customWidth="1"/>
  </cols>
  <sheetData>
    <row r="1" ht="26.25">
      <c r="A1" s="335" t="s">
        <v>142</v>
      </c>
    </row>
    <row r="2" spans="1:16" ht="18">
      <c r="A2" s="82" t="s">
        <v>102</v>
      </c>
      <c r="B2" s="83"/>
      <c r="C2" s="83"/>
      <c r="D2" s="83"/>
      <c r="E2" s="83"/>
      <c r="F2" s="83"/>
      <c r="G2" s="83"/>
      <c r="H2" s="83"/>
      <c r="I2" s="83"/>
      <c r="J2" s="83"/>
      <c r="K2" s="83"/>
      <c r="L2" s="83"/>
      <c r="M2" s="83"/>
      <c r="N2" s="83"/>
      <c r="O2" s="83"/>
      <c r="P2" s="83"/>
    </row>
    <row r="3" spans="1:16" ht="14.25">
      <c r="A3" s="90"/>
      <c r="B3" s="83"/>
      <c r="C3" s="83"/>
      <c r="D3" s="83"/>
      <c r="E3" s="83"/>
      <c r="F3" s="83"/>
      <c r="G3" s="83"/>
      <c r="H3" s="83"/>
      <c r="I3" s="83"/>
      <c r="J3" s="83"/>
      <c r="K3" s="83"/>
      <c r="L3" s="83"/>
      <c r="M3" s="83"/>
      <c r="N3" s="83"/>
      <c r="O3" s="83"/>
      <c r="P3" s="83"/>
    </row>
    <row r="4" spans="1:18" ht="14.25" customHeight="1">
      <c r="A4" s="568" t="s">
        <v>143</v>
      </c>
      <c r="B4" s="568"/>
      <c r="C4" s="568"/>
      <c r="D4" s="568"/>
      <c r="E4" s="568"/>
      <c r="F4" s="568"/>
      <c r="G4" s="568"/>
      <c r="H4" s="568"/>
      <c r="I4" s="568"/>
      <c r="J4" s="568"/>
      <c r="K4" s="568"/>
      <c r="L4" s="568"/>
      <c r="M4" s="568"/>
      <c r="N4" s="568"/>
      <c r="O4" s="568"/>
      <c r="P4" s="568"/>
      <c r="Q4" s="568"/>
      <c r="R4" s="568"/>
    </row>
    <row r="5" spans="1:18" ht="18" customHeight="1">
      <c r="A5" s="568"/>
      <c r="B5" s="568"/>
      <c r="C5" s="568"/>
      <c r="D5" s="568"/>
      <c r="E5" s="568"/>
      <c r="F5" s="568"/>
      <c r="G5" s="568"/>
      <c r="H5" s="568"/>
      <c r="I5" s="568"/>
      <c r="J5" s="568"/>
      <c r="K5" s="568"/>
      <c r="L5" s="568"/>
      <c r="M5" s="568"/>
      <c r="N5" s="568"/>
      <c r="O5" s="568"/>
      <c r="P5" s="568"/>
      <c r="Q5" s="568"/>
      <c r="R5" s="568"/>
    </row>
    <row r="6" spans="1:16" ht="15" thickBot="1">
      <c r="A6" s="83"/>
      <c r="B6" s="83"/>
      <c r="C6" s="83"/>
      <c r="D6" s="83"/>
      <c r="E6" s="83"/>
      <c r="F6" s="83"/>
      <c r="G6" s="83"/>
      <c r="H6" s="83"/>
      <c r="I6" s="83"/>
      <c r="J6" s="83"/>
      <c r="K6" s="83"/>
      <c r="L6" s="83"/>
      <c r="M6" s="83"/>
      <c r="N6" s="83"/>
      <c r="O6" s="83"/>
      <c r="P6" s="83"/>
    </row>
    <row r="7" spans="1:22" ht="12.75" customHeight="1">
      <c r="A7" s="559" t="s">
        <v>12</v>
      </c>
      <c r="B7" s="564" t="s">
        <v>17</v>
      </c>
      <c r="C7" s="562"/>
      <c r="D7" s="565"/>
      <c r="E7" s="561" t="s">
        <v>129</v>
      </c>
      <c r="F7" s="562"/>
      <c r="G7" s="565"/>
      <c r="H7" s="561" t="s">
        <v>131</v>
      </c>
      <c r="I7" s="562"/>
      <c r="J7" s="565"/>
      <c r="K7" s="561" t="s">
        <v>128</v>
      </c>
      <c r="L7" s="562"/>
      <c r="M7" s="565"/>
      <c r="N7" s="561" t="s">
        <v>130</v>
      </c>
      <c r="O7" s="562"/>
      <c r="P7" s="565"/>
      <c r="Q7" s="561" t="s">
        <v>132</v>
      </c>
      <c r="R7" s="562"/>
      <c r="S7" s="565"/>
      <c r="T7" s="561" t="s">
        <v>11</v>
      </c>
      <c r="U7" s="562"/>
      <c r="V7" s="565"/>
    </row>
    <row r="8" spans="1:22" ht="29.25" customHeight="1" thickBot="1">
      <c r="A8" s="560"/>
      <c r="B8" s="344" t="s">
        <v>13</v>
      </c>
      <c r="C8" s="345" t="s">
        <v>14</v>
      </c>
      <c r="D8" s="346" t="s">
        <v>15</v>
      </c>
      <c r="E8" s="283" t="s">
        <v>13</v>
      </c>
      <c r="F8" s="159" t="s">
        <v>14</v>
      </c>
      <c r="G8" s="160" t="s">
        <v>15</v>
      </c>
      <c r="H8" s="283" t="s">
        <v>13</v>
      </c>
      <c r="I8" s="159" t="s">
        <v>14</v>
      </c>
      <c r="J8" s="160" t="s">
        <v>15</v>
      </c>
      <c r="K8" s="283" t="s">
        <v>13</v>
      </c>
      <c r="L8" s="159" t="s">
        <v>14</v>
      </c>
      <c r="M8" s="160" t="s">
        <v>15</v>
      </c>
      <c r="N8" s="283" t="s">
        <v>13</v>
      </c>
      <c r="O8" s="159" t="s">
        <v>14</v>
      </c>
      <c r="P8" s="160" t="s">
        <v>15</v>
      </c>
      <c r="Q8" s="283" t="s">
        <v>13</v>
      </c>
      <c r="R8" s="159" t="s">
        <v>14</v>
      </c>
      <c r="S8" s="160" t="s">
        <v>15</v>
      </c>
      <c r="T8" s="283" t="s">
        <v>13</v>
      </c>
      <c r="U8" s="159" t="s">
        <v>14</v>
      </c>
      <c r="V8" s="160" t="s">
        <v>15</v>
      </c>
    </row>
    <row r="9" spans="1:22" ht="12.75">
      <c r="A9" s="91">
        <v>1996</v>
      </c>
      <c r="B9" s="336">
        <v>1062</v>
      </c>
      <c r="C9" s="273">
        <v>8323</v>
      </c>
      <c r="D9" s="92">
        <f aca="true" t="shared" si="0" ref="D9:D23">IF(C9=0,"NA",B9/C9)</f>
        <v>0.12759822179502583</v>
      </c>
      <c r="E9" s="336">
        <v>357</v>
      </c>
      <c r="F9" s="273">
        <v>2965</v>
      </c>
      <c r="G9" s="92">
        <f aca="true" t="shared" si="1" ref="G9:G23">IF(F9=0,"NA",E9/F9)</f>
        <v>0.12040472175379427</v>
      </c>
      <c r="H9" s="336"/>
      <c r="I9" s="273"/>
      <c r="J9" s="92"/>
      <c r="K9" s="336"/>
      <c r="L9" s="273"/>
      <c r="M9" s="92"/>
      <c r="N9" s="336"/>
      <c r="O9" s="273"/>
      <c r="P9" s="92"/>
      <c r="Q9" s="336"/>
      <c r="R9" s="273"/>
      <c r="S9" s="389"/>
      <c r="T9" s="336">
        <f>SUM(Q9,N9,K9,H9,E9,B9,)</f>
        <v>1419</v>
      </c>
      <c r="U9" s="397">
        <f>SUM(R9,O9,L9,I9,F9,C9,)</f>
        <v>11288</v>
      </c>
      <c r="V9" s="92">
        <f aca="true" t="shared" si="2" ref="V9:V20">IF(U9=0,"NA",T9/U9)</f>
        <v>0.1257087172218285</v>
      </c>
    </row>
    <row r="10" spans="1:22" ht="12.75">
      <c r="A10" s="89">
        <v>1997</v>
      </c>
      <c r="B10" s="337">
        <v>1190</v>
      </c>
      <c r="C10" s="93">
        <v>11009</v>
      </c>
      <c r="D10" s="84">
        <f t="shared" si="0"/>
        <v>0.10809337814515396</v>
      </c>
      <c r="E10" s="337">
        <v>473</v>
      </c>
      <c r="F10" s="93">
        <v>3940</v>
      </c>
      <c r="G10" s="84">
        <f t="shared" si="1"/>
        <v>0.12005076142131979</v>
      </c>
      <c r="H10" s="337"/>
      <c r="I10" s="93"/>
      <c r="J10" s="84"/>
      <c r="K10" s="337">
        <v>6</v>
      </c>
      <c r="L10" s="93">
        <v>29</v>
      </c>
      <c r="M10" s="84">
        <f aca="true" t="shared" si="3" ref="M10:M21">IF(L10=0,"NA",K10/L10)</f>
        <v>0.20689655172413793</v>
      </c>
      <c r="N10" s="337">
        <v>3</v>
      </c>
      <c r="O10" s="93">
        <v>3</v>
      </c>
      <c r="P10" s="84">
        <f aca="true" t="shared" si="4" ref="P10:P21">IF(O10=0,"NA",N10/O10)</f>
        <v>1</v>
      </c>
      <c r="Q10" s="337"/>
      <c r="R10" s="93"/>
      <c r="S10" s="382"/>
      <c r="T10" s="337">
        <f>SUM(Q10,N10,K10,H10,E10,B10,)</f>
        <v>1672</v>
      </c>
      <c r="U10" s="396">
        <f>SUM(R10,O10,L10,I10,F10,C10,)</f>
        <v>14981</v>
      </c>
      <c r="V10" s="84">
        <f t="shared" si="2"/>
        <v>0.11160803684667245</v>
      </c>
    </row>
    <row r="11" spans="1:22" ht="12.75">
      <c r="A11" s="89">
        <v>1998</v>
      </c>
      <c r="B11" s="337">
        <v>1027</v>
      </c>
      <c r="C11" s="93">
        <v>12613</v>
      </c>
      <c r="D11" s="84">
        <f t="shared" si="0"/>
        <v>0.08142392769364941</v>
      </c>
      <c r="E11" s="337">
        <v>427</v>
      </c>
      <c r="F11" s="93">
        <v>4620</v>
      </c>
      <c r="G11" s="84">
        <f t="shared" si="1"/>
        <v>0.09242424242424242</v>
      </c>
      <c r="H11" s="337"/>
      <c r="I11" s="93"/>
      <c r="J11" s="84"/>
      <c r="K11" s="337">
        <v>7</v>
      </c>
      <c r="L11" s="93">
        <v>43</v>
      </c>
      <c r="M11" s="84">
        <f t="shared" si="3"/>
        <v>0.16279069767441862</v>
      </c>
      <c r="N11" s="337">
        <v>2</v>
      </c>
      <c r="O11" s="93">
        <v>2</v>
      </c>
      <c r="P11" s="84">
        <f t="shared" si="4"/>
        <v>1</v>
      </c>
      <c r="Q11" s="337"/>
      <c r="R11" s="93"/>
      <c r="S11" s="382"/>
      <c r="T11" s="337">
        <f aca="true" t="shared" si="5" ref="T11:U23">SUM(Q11,N11,K11,H11,E11,B11,)</f>
        <v>1463</v>
      </c>
      <c r="U11" s="396">
        <f t="shared" si="5"/>
        <v>17278</v>
      </c>
      <c r="V11" s="84">
        <f t="shared" si="2"/>
        <v>0.08467415210093761</v>
      </c>
    </row>
    <row r="12" spans="1:22" ht="12.75">
      <c r="A12" s="89">
        <v>1999</v>
      </c>
      <c r="B12" s="337">
        <v>947</v>
      </c>
      <c r="C12" s="93">
        <v>13830</v>
      </c>
      <c r="D12" s="84">
        <f t="shared" si="0"/>
        <v>0.06847433116413594</v>
      </c>
      <c r="E12" s="337">
        <v>369</v>
      </c>
      <c r="F12" s="93">
        <v>4990</v>
      </c>
      <c r="G12" s="84">
        <f t="shared" si="1"/>
        <v>0.07394789579158316</v>
      </c>
      <c r="H12" s="337"/>
      <c r="I12" s="93"/>
      <c r="J12" s="84"/>
      <c r="K12" s="337">
        <v>4</v>
      </c>
      <c r="L12" s="93">
        <v>14</v>
      </c>
      <c r="M12" s="84">
        <f t="shared" si="3"/>
        <v>0.2857142857142857</v>
      </c>
      <c r="N12" s="337">
        <v>1</v>
      </c>
      <c r="O12" s="93">
        <v>2</v>
      </c>
      <c r="P12" s="84">
        <f t="shared" si="4"/>
        <v>0.5</v>
      </c>
      <c r="Q12" s="337"/>
      <c r="R12" s="93"/>
      <c r="S12" s="382"/>
      <c r="T12" s="337">
        <f t="shared" si="5"/>
        <v>1321</v>
      </c>
      <c r="U12" s="396">
        <f t="shared" si="5"/>
        <v>18836</v>
      </c>
      <c r="V12" s="84">
        <f t="shared" si="2"/>
        <v>0.07013166277341261</v>
      </c>
    </row>
    <row r="13" spans="1:22" ht="12.75">
      <c r="A13" s="89">
        <v>2000</v>
      </c>
      <c r="B13" s="337">
        <v>1000</v>
      </c>
      <c r="C13" s="93">
        <v>15533</v>
      </c>
      <c r="D13" s="84">
        <f t="shared" si="0"/>
        <v>0.06437906392841049</v>
      </c>
      <c r="E13" s="337">
        <v>310</v>
      </c>
      <c r="F13" s="93">
        <v>5430</v>
      </c>
      <c r="G13" s="84">
        <f t="shared" si="1"/>
        <v>0.0570902394106814</v>
      </c>
      <c r="H13" s="337"/>
      <c r="I13" s="93"/>
      <c r="J13" s="84"/>
      <c r="K13" s="337">
        <v>3</v>
      </c>
      <c r="L13" s="93">
        <v>51</v>
      </c>
      <c r="M13" s="84">
        <f t="shared" si="3"/>
        <v>0.058823529411764705</v>
      </c>
      <c r="N13" s="337">
        <v>3</v>
      </c>
      <c r="O13" s="93">
        <v>3</v>
      </c>
      <c r="P13" s="84">
        <f t="shared" si="4"/>
        <v>1</v>
      </c>
      <c r="Q13" s="337"/>
      <c r="R13" s="93"/>
      <c r="S13" s="382"/>
      <c r="T13" s="337">
        <f t="shared" si="5"/>
        <v>1316</v>
      </c>
      <c r="U13" s="396">
        <f t="shared" si="5"/>
        <v>21017</v>
      </c>
      <c r="V13" s="84">
        <f t="shared" si="2"/>
        <v>0.06261597754198982</v>
      </c>
    </row>
    <row r="14" spans="1:22" ht="12.75">
      <c r="A14" s="89">
        <v>2001</v>
      </c>
      <c r="B14" s="337">
        <v>883</v>
      </c>
      <c r="C14" s="93">
        <v>15992</v>
      </c>
      <c r="D14" s="84">
        <f t="shared" si="0"/>
        <v>0.05521510755377689</v>
      </c>
      <c r="E14" s="337">
        <v>370</v>
      </c>
      <c r="F14" s="93">
        <v>6767</v>
      </c>
      <c r="G14" s="84">
        <f t="shared" si="1"/>
        <v>0.054677109501994975</v>
      </c>
      <c r="H14" s="337"/>
      <c r="I14" s="93"/>
      <c r="J14" s="84"/>
      <c r="K14" s="337">
        <v>4</v>
      </c>
      <c r="L14" s="93">
        <v>41</v>
      </c>
      <c r="M14" s="84">
        <f t="shared" si="3"/>
        <v>0.0975609756097561</v>
      </c>
      <c r="N14" s="337">
        <v>1</v>
      </c>
      <c r="O14" s="93">
        <v>1</v>
      </c>
      <c r="P14" s="84">
        <f t="shared" si="4"/>
        <v>1</v>
      </c>
      <c r="Q14" s="337"/>
      <c r="R14" s="93"/>
      <c r="S14" s="382"/>
      <c r="T14" s="337">
        <f t="shared" si="5"/>
        <v>1258</v>
      </c>
      <c r="U14" s="396">
        <f t="shared" si="5"/>
        <v>22801</v>
      </c>
      <c r="V14" s="84">
        <f t="shared" si="2"/>
        <v>0.05517301872724881</v>
      </c>
    </row>
    <row r="15" spans="1:22" ht="12.75">
      <c r="A15" s="89">
        <v>2002</v>
      </c>
      <c r="B15" s="337">
        <v>587</v>
      </c>
      <c r="C15" s="93">
        <v>12843</v>
      </c>
      <c r="D15" s="84">
        <f t="shared" si="0"/>
        <v>0.04570583197072335</v>
      </c>
      <c r="E15" s="337">
        <v>287</v>
      </c>
      <c r="F15" s="93">
        <v>6417</v>
      </c>
      <c r="G15" s="84">
        <f t="shared" si="1"/>
        <v>0.04472494935328035</v>
      </c>
      <c r="H15" s="337"/>
      <c r="I15" s="93"/>
      <c r="J15" s="84"/>
      <c r="K15" s="337">
        <v>9</v>
      </c>
      <c r="L15" s="93">
        <v>63</v>
      </c>
      <c r="M15" s="84">
        <f t="shared" si="3"/>
        <v>0.14285714285714285</v>
      </c>
      <c r="N15" s="337">
        <v>0</v>
      </c>
      <c r="O15" s="93">
        <v>2</v>
      </c>
      <c r="P15" s="84">
        <f t="shared" si="4"/>
        <v>0</v>
      </c>
      <c r="Q15" s="337"/>
      <c r="R15" s="93"/>
      <c r="S15" s="382"/>
      <c r="T15" s="337">
        <f t="shared" si="5"/>
        <v>883</v>
      </c>
      <c r="U15" s="396">
        <f t="shared" si="5"/>
        <v>19325</v>
      </c>
      <c r="V15" s="84">
        <f t="shared" si="2"/>
        <v>0.04569210866752911</v>
      </c>
    </row>
    <row r="16" spans="1:22" ht="12.75">
      <c r="A16" s="89">
        <v>2003</v>
      </c>
      <c r="B16" s="337">
        <v>408</v>
      </c>
      <c r="C16" s="93">
        <v>10547</v>
      </c>
      <c r="D16" s="84">
        <f t="shared" si="0"/>
        <v>0.03868398596757372</v>
      </c>
      <c r="E16" s="337">
        <v>168</v>
      </c>
      <c r="F16" s="93">
        <v>5273</v>
      </c>
      <c r="G16" s="84">
        <f t="shared" si="1"/>
        <v>0.03186042101270624</v>
      </c>
      <c r="H16" s="337"/>
      <c r="I16" s="93"/>
      <c r="J16" s="84"/>
      <c r="K16" s="337">
        <v>4</v>
      </c>
      <c r="L16" s="93">
        <v>55</v>
      </c>
      <c r="M16" s="84">
        <f t="shared" si="3"/>
        <v>0.07272727272727272</v>
      </c>
      <c r="N16" s="337">
        <v>2</v>
      </c>
      <c r="O16" s="93">
        <v>2</v>
      </c>
      <c r="P16" s="84">
        <f t="shared" si="4"/>
        <v>1</v>
      </c>
      <c r="Q16" s="337"/>
      <c r="R16" s="93"/>
      <c r="S16" s="382"/>
      <c r="T16" s="337">
        <f t="shared" si="5"/>
        <v>582</v>
      </c>
      <c r="U16" s="396">
        <f t="shared" si="5"/>
        <v>15877</v>
      </c>
      <c r="V16" s="84">
        <f t="shared" si="2"/>
        <v>0.036656799143415006</v>
      </c>
    </row>
    <row r="17" spans="1:22" ht="12.75">
      <c r="A17" s="89">
        <v>2004</v>
      </c>
      <c r="B17" s="337">
        <v>246</v>
      </c>
      <c r="C17" s="93">
        <v>7681</v>
      </c>
      <c r="D17" s="84">
        <f t="shared" si="0"/>
        <v>0.032027079807316755</v>
      </c>
      <c r="E17" s="337">
        <v>139</v>
      </c>
      <c r="F17" s="93">
        <v>4453</v>
      </c>
      <c r="G17" s="84">
        <f t="shared" si="1"/>
        <v>0.03121491129575567</v>
      </c>
      <c r="H17" s="337"/>
      <c r="I17" s="93"/>
      <c r="J17" s="84"/>
      <c r="K17" s="337">
        <v>2</v>
      </c>
      <c r="L17" s="93">
        <v>12</v>
      </c>
      <c r="M17" s="84">
        <f t="shared" si="3"/>
        <v>0.16666666666666666</v>
      </c>
      <c r="N17" s="337">
        <v>1</v>
      </c>
      <c r="O17" s="93">
        <v>2</v>
      </c>
      <c r="P17" s="84">
        <f t="shared" si="4"/>
        <v>0.5</v>
      </c>
      <c r="Q17" s="337"/>
      <c r="R17" s="93"/>
      <c r="S17" s="382"/>
      <c r="T17" s="337">
        <f t="shared" si="5"/>
        <v>388</v>
      </c>
      <c r="U17" s="396">
        <f t="shared" si="5"/>
        <v>12148</v>
      </c>
      <c r="V17" s="84">
        <f t="shared" si="2"/>
        <v>0.0319394138952914</v>
      </c>
    </row>
    <row r="18" spans="1:22" ht="12.75">
      <c r="A18" s="89">
        <v>2005</v>
      </c>
      <c r="B18" s="337">
        <v>179</v>
      </c>
      <c r="C18" s="93">
        <v>6506</v>
      </c>
      <c r="D18" s="84">
        <f t="shared" si="0"/>
        <v>0.027513064863203197</v>
      </c>
      <c r="E18" s="337">
        <v>83</v>
      </c>
      <c r="F18" s="93">
        <v>3438</v>
      </c>
      <c r="G18" s="84">
        <f t="shared" si="1"/>
        <v>0.024141942990110528</v>
      </c>
      <c r="H18" s="337"/>
      <c r="I18" s="93"/>
      <c r="J18" s="84"/>
      <c r="K18" s="337">
        <v>0</v>
      </c>
      <c r="L18" s="93">
        <v>9</v>
      </c>
      <c r="M18" s="84">
        <f t="shared" si="3"/>
        <v>0</v>
      </c>
      <c r="N18" s="337">
        <v>0</v>
      </c>
      <c r="O18" s="93">
        <v>3</v>
      </c>
      <c r="P18" s="84">
        <f t="shared" si="4"/>
        <v>0</v>
      </c>
      <c r="Q18" s="337"/>
      <c r="R18" s="93"/>
      <c r="S18" s="382"/>
      <c r="T18" s="337">
        <f t="shared" si="5"/>
        <v>262</v>
      </c>
      <c r="U18" s="396">
        <f t="shared" si="5"/>
        <v>9956</v>
      </c>
      <c r="V18" s="84">
        <f t="shared" si="2"/>
        <v>0.02631578947368421</v>
      </c>
    </row>
    <row r="19" spans="1:22" ht="12.75">
      <c r="A19" s="89">
        <v>2006</v>
      </c>
      <c r="B19" s="337">
        <v>147</v>
      </c>
      <c r="C19" s="93">
        <v>5433</v>
      </c>
      <c r="D19" s="84">
        <f t="shared" si="0"/>
        <v>0.027056874654886803</v>
      </c>
      <c r="E19" s="337">
        <v>54</v>
      </c>
      <c r="F19" s="93">
        <v>2317</v>
      </c>
      <c r="G19" s="84">
        <f t="shared" si="1"/>
        <v>0.02330599913681485</v>
      </c>
      <c r="H19" s="337"/>
      <c r="I19" s="93"/>
      <c r="J19" s="84"/>
      <c r="K19" s="337">
        <v>0</v>
      </c>
      <c r="L19" s="93">
        <v>4</v>
      </c>
      <c r="M19" s="84">
        <f t="shared" si="3"/>
        <v>0</v>
      </c>
      <c r="N19" s="337"/>
      <c r="O19" s="93"/>
      <c r="P19" s="84"/>
      <c r="Q19" s="337"/>
      <c r="R19" s="93"/>
      <c r="S19" s="382"/>
      <c r="T19" s="337">
        <f t="shared" si="5"/>
        <v>201</v>
      </c>
      <c r="U19" s="396">
        <f t="shared" si="5"/>
        <v>7754</v>
      </c>
      <c r="V19" s="84">
        <f t="shared" si="2"/>
        <v>0.025922104720144442</v>
      </c>
    </row>
    <row r="20" spans="1:22" ht="12.75">
      <c r="A20" s="89">
        <v>2007</v>
      </c>
      <c r="B20" s="337">
        <v>90</v>
      </c>
      <c r="C20" s="93">
        <v>3534</v>
      </c>
      <c r="D20" s="84">
        <f t="shared" si="0"/>
        <v>0.025466893039049237</v>
      </c>
      <c r="E20" s="337">
        <v>36</v>
      </c>
      <c r="F20" s="93">
        <v>1389</v>
      </c>
      <c r="G20" s="84">
        <f t="shared" si="1"/>
        <v>0.02591792656587473</v>
      </c>
      <c r="H20" s="337"/>
      <c r="I20" s="93"/>
      <c r="J20" s="84"/>
      <c r="K20" s="337">
        <v>0</v>
      </c>
      <c r="L20" s="93">
        <v>2</v>
      </c>
      <c r="M20" s="84">
        <f t="shared" si="3"/>
        <v>0</v>
      </c>
      <c r="N20" s="337">
        <v>0</v>
      </c>
      <c r="O20" s="93">
        <v>2</v>
      </c>
      <c r="P20" s="84">
        <f t="shared" si="4"/>
        <v>0</v>
      </c>
      <c r="Q20" s="337">
        <v>10</v>
      </c>
      <c r="R20" s="93">
        <v>111</v>
      </c>
      <c r="S20" s="382">
        <f>IF(R20=0,"NA",Q20/R20)</f>
        <v>0.09009009009009009</v>
      </c>
      <c r="T20" s="337">
        <f t="shared" si="5"/>
        <v>136</v>
      </c>
      <c r="U20" s="396">
        <f t="shared" si="5"/>
        <v>5038</v>
      </c>
      <c r="V20" s="84">
        <f t="shared" si="2"/>
        <v>0.026994839221913456</v>
      </c>
    </row>
    <row r="21" spans="1:22" ht="12.75">
      <c r="A21" s="89">
        <v>2008</v>
      </c>
      <c r="B21" s="337">
        <v>42</v>
      </c>
      <c r="C21" s="93">
        <v>2405</v>
      </c>
      <c r="D21" s="84">
        <f t="shared" si="0"/>
        <v>0.017463617463617465</v>
      </c>
      <c r="E21" s="337">
        <v>13</v>
      </c>
      <c r="F21" s="93">
        <v>850</v>
      </c>
      <c r="G21" s="84">
        <f t="shared" si="1"/>
        <v>0.015294117647058824</v>
      </c>
      <c r="H21" s="337">
        <v>1</v>
      </c>
      <c r="I21" s="93">
        <v>217</v>
      </c>
      <c r="J21" s="84">
        <f>IF(I21=0,"NA",H21/I21)</f>
        <v>0.004608294930875576</v>
      </c>
      <c r="K21" s="337">
        <v>0</v>
      </c>
      <c r="L21" s="93">
        <v>2</v>
      </c>
      <c r="M21" s="84">
        <f t="shared" si="3"/>
        <v>0</v>
      </c>
      <c r="N21" s="337">
        <v>1</v>
      </c>
      <c r="O21" s="93">
        <v>3</v>
      </c>
      <c r="P21" s="84">
        <f t="shared" si="4"/>
        <v>0.3333333333333333</v>
      </c>
      <c r="Q21" s="337">
        <v>6</v>
      </c>
      <c r="R21" s="93">
        <v>109</v>
      </c>
      <c r="S21" s="382">
        <f>IF(R21=0,"NA",Q21/R21)</f>
        <v>0.05504587155963303</v>
      </c>
      <c r="T21" s="337">
        <f t="shared" si="5"/>
        <v>63</v>
      </c>
      <c r="U21" s="396">
        <f t="shared" si="5"/>
        <v>3586</v>
      </c>
      <c r="V21" s="84">
        <f>IF(U21=0,"NA",T21/U21)</f>
        <v>0.017568321249302844</v>
      </c>
    </row>
    <row r="22" spans="1:22" ht="12.75">
      <c r="A22" s="89">
        <v>2009</v>
      </c>
      <c r="B22" s="337">
        <v>6</v>
      </c>
      <c r="C22" s="93">
        <v>655</v>
      </c>
      <c r="D22" s="84">
        <f t="shared" si="0"/>
        <v>0.00916030534351145</v>
      </c>
      <c r="E22" s="337">
        <v>5</v>
      </c>
      <c r="F22" s="93">
        <v>151</v>
      </c>
      <c r="G22" s="84">
        <f t="shared" si="1"/>
        <v>0.033112582781456956</v>
      </c>
      <c r="H22" s="337">
        <v>1</v>
      </c>
      <c r="I22" s="93">
        <v>67</v>
      </c>
      <c r="J22" s="84">
        <f>IF(I22=0,"NA",H22/I22)</f>
        <v>0.014925373134328358</v>
      </c>
      <c r="K22" s="337">
        <v>0</v>
      </c>
      <c r="L22" s="93">
        <v>3</v>
      </c>
      <c r="M22" s="84">
        <f>IF(L22=0,"NA",K22/L22)</f>
        <v>0</v>
      </c>
      <c r="N22" s="337"/>
      <c r="O22" s="93"/>
      <c r="P22" s="84"/>
      <c r="Q22" s="337">
        <v>0</v>
      </c>
      <c r="R22" s="93">
        <v>8</v>
      </c>
      <c r="S22" s="382">
        <f>IF(R22=0,"NA",Q22/R22)</f>
        <v>0</v>
      </c>
      <c r="T22" s="337">
        <f t="shared" si="5"/>
        <v>12</v>
      </c>
      <c r="U22" s="396">
        <f t="shared" si="5"/>
        <v>884</v>
      </c>
      <c r="V22" s="84">
        <f>IF(U22=0,"NA",T22/U22)</f>
        <v>0.013574660633484163</v>
      </c>
    </row>
    <row r="23" spans="1:22" ht="13.5" thickBot="1">
      <c r="A23" s="89">
        <v>2010</v>
      </c>
      <c r="B23" s="369">
        <v>1</v>
      </c>
      <c r="C23" s="274">
        <v>28</v>
      </c>
      <c r="D23" s="94">
        <f t="shared" si="0"/>
        <v>0.03571428571428571</v>
      </c>
      <c r="E23" s="369">
        <v>0</v>
      </c>
      <c r="F23" s="274">
        <v>3</v>
      </c>
      <c r="G23" s="94">
        <f t="shared" si="1"/>
        <v>0</v>
      </c>
      <c r="H23" s="369"/>
      <c r="I23" s="274"/>
      <c r="J23" s="94"/>
      <c r="K23" s="369"/>
      <c r="L23" s="274"/>
      <c r="M23" s="94"/>
      <c r="N23" s="369"/>
      <c r="O23" s="274"/>
      <c r="P23" s="94"/>
      <c r="Q23" s="369"/>
      <c r="R23" s="274"/>
      <c r="S23" s="390"/>
      <c r="T23" s="369">
        <f t="shared" si="5"/>
        <v>1</v>
      </c>
      <c r="U23" s="398">
        <f t="shared" si="5"/>
        <v>31</v>
      </c>
      <c r="V23" s="94">
        <f>IF(U23=0,"NA",T23/U23)</f>
        <v>0.03225806451612903</v>
      </c>
    </row>
    <row r="24" spans="1:22" ht="13.5" thickBot="1">
      <c r="A24" s="489" t="s">
        <v>11</v>
      </c>
      <c r="B24" s="218">
        <f>SUM(B9:B23)</f>
        <v>7815</v>
      </c>
      <c r="C24" s="272">
        <f>SUM(C9:C23)</f>
        <v>126932</v>
      </c>
      <c r="D24" s="95">
        <f>B24/C24</f>
        <v>0.06156839882771878</v>
      </c>
      <c r="E24" s="218">
        <f>SUM(E9:E23)</f>
        <v>3091</v>
      </c>
      <c r="F24" s="272">
        <f>SUM(F9:F23)</f>
        <v>53003</v>
      </c>
      <c r="G24" s="95">
        <f>E24/F24</f>
        <v>0.058317453729034206</v>
      </c>
      <c r="H24" s="218">
        <f>SUM(H9:H23)</f>
        <v>2</v>
      </c>
      <c r="I24" s="272">
        <f>SUM(I9:I23)</f>
        <v>284</v>
      </c>
      <c r="J24" s="95">
        <f>H24/I24</f>
        <v>0.007042253521126761</v>
      </c>
      <c r="K24" s="218">
        <f>SUM(K9:K23)</f>
        <v>39</v>
      </c>
      <c r="L24" s="272">
        <f>SUM(L9:L23)</f>
        <v>328</v>
      </c>
      <c r="M24" s="95">
        <f>K24/L24</f>
        <v>0.11890243902439024</v>
      </c>
      <c r="N24" s="218">
        <f>SUM(N9:N23)</f>
        <v>14</v>
      </c>
      <c r="O24" s="272">
        <f>SUM(O9:O23)</f>
        <v>25</v>
      </c>
      <c r="P24" s="95">
        <f>N24/O24</f>
        <v>0.56</v>
      </c>
      <c r="Q24" s="218">
        <f>SUM(Q9:Q23)</f>
        <v>16</v>
      </c>
      <c r="R24" s="272">
        <f>SUM(R9:R23)</f>
        <v>228</v>
      </c>
      <c r="S24" s="95">
        <f>Q24/R24</f>
        <v>0.07017543859649122</v>
      </c>
      <c r="T24" s="394">
        <f>SUM(T9:T23)</f>
        <v>10977</v>
      </c>
      <c r="U24" s="395">
        <f>SUM(U9:U23)</f>
        <v>180800</v>
      </c>
      <c r="V24" s="368">
        <f>T24/U24</f>
        <v>0.06071349557522124</v>
      </c>
    </row>
    <row r="25" spans="1:24" s="348" customFormat="1" ht="12.75">
      <c r="A25" s="330"/>
      <c r="B25" s="376"/>
      <c r="C25" s="376"/>
      <c r="D25" s="384"/>
      <c r="E25" s="376"/>
      <c r="F25" s="376"/>
      <c r="G25" s="384"/>
      <c r="H25" s="376"/>
      <c r="I25" s="376"/>
      <c r="J25" s="384"/>
      <c r="K25" s="376"/>
      <c r="L25" s="376"/>
      <c r="M25" s="384"/>
      <c r="N25" s="376"/>
      <c r="O25" s="376"/>
      <c r="P25" s="384"/>
      <c r="Q25" s="376"/>
      <c r="R25" s="376"/>
      <c r="S25" s="384"/>
      <c r="T25" s="376"/>
      <c r="U25" s="376"/>
      <c r="V25" s="384"/>
      <c r="W25" s="376"/>
      <c r="X25" s="376"/>
    </row>
    <row r="26" spans="1:16" ht="12.75">
      <c r="A26" s="329"/>
      <c r="B26" s="329"/>
      <c r="C26" s="329"/>
      <c r="D26" s="329"/>
      <c r="E26" s="329"/>
      <c r="F26" s="329"/>
      <c r="G26" s="329"/>
      <c r="H26" s="329"/>
      <c r="I26" s="329"/>
      <c r="J26" s="329"/>
      <c r="K26" s="329"/>
      <c r="L26" s="329"/>
      <c r="M26" s="329"/>
      <c r="N26" s="329"/>
      <c r="O26" s="329"/>
      <c r="P26" s="329"/>
    </row>
    <row r="27" spans="1:16" ht="12.75">
      <c r="A27" s="329"/>
      <c r="B27" s="329"/>
      <c r="C27" s="329"/>
      <c r="D27" s="329"/>
      <c r="E27" s="329"/>
      <c r="F27" s="329"/>
      <c r="G27" s="329"/>
      <c r="H27" s="329"/>
      <c r="I27" s="329"/>
      <c r="J27" s="329"/>
      <c r="K27" s="329"/>
      <c r="L27" s="329"/>
      <c r="M27" s="329"/>
      <c r="N27" s="329"/>
      <c r="O27" s="329"/>
      <c r="P27" s="329"/>
    </row>
    <row r="28" spans="1:24" ht="12.75">
      <c r="A28" s="287"/>
      <c r="U28" s="348"/>
      <c r="V28" s="348"/>
      <c r="W28" s="348"/>
      <c r="X28" s="348"/>
    </row>
    <row r="29" spans="18:24" ht="12.75">
      <c r="R29" s="348"/>
      <c r="S29" s="348"/>
      <c r="T29" s="348"/>
      <c r="U29" s="490"/>
      <c r="V29" s="490"/>
      <c r="W29" s="490"/>
      <c r="X29" s="490"/>
    </row>
    <row r="30" spans="18:24" ht="12.75">
      <c r="R30" s="348"/>
      <c r="S30" s="490"/>
      <c r="T30" s="490"/>
      <c r="U30" s="491"/>
      <c r="V30" s="492"/>
      <c r="W30" s="492"/>
      <c r="X30" s="492"/>
    </row>
    <row r="31" spans="18:24" ht="12.75">
      <c r="R31" s="490"/>
      <c r="S31" s="492"/>
      <c r="T31" s="492"/>
      <c r="U31" s="491"/>
      <c r="V31" s="492"/>
      <c r="W31" s="492"/>
      <c r="X31" s="492"/>
    </row>
    <row r="32" spans="18:24" ht="12.75">
      <c r="R32" s="491"/>
      <c r="S32" s="492"/>
      <c r="T32" s="491"/>
      <c r="U32" s="491"/>
      <c r="V32" s="492"/>
      <c r="W32" s="492"/>
      <c r="X32" s="491"/>
    </row>
    <row r="33" spans="18:24" ht="12.75">
      <c r="R33" s="491"/>
      <c r="S33" s="491"/>
      <c r="T33" s="491"/>
      <c r="U33" s="491"/>
      <c r="V33" s="492"/>
      <c r="W33" s="492"/>
      <c r="X33" s="492"/>
    </row>
    <row r="34" spans="18:24" ht="12.75">
      <c r="R34" s="491"/>
      <c r="S34" s="492"/>
      <c r="T34" s="492"/>
      <c r="U34" s="491"/>
      <c r="V34" s="492"/>
      <c r="W34" s="492"/>
      <c r="X34" s="492"/>
    </row>
    <row r="35" spans="18:24" ht="12.75">
      <c r="R35" s="491"/>
      <c r="S35" s="492"/>
      <c r="T35" s="491"/>
      <c r="U35" s="491"/>
      <c r="V35" s="492"/>
      <c r="W35" s="492"/>
      <c r="X35" s="492"/>
    </row>
    <row r="36" spans="18:24" ht="12.75">
      <c r="R36" s="491"/>
      <c r="S36" s="492"/>
      <c r="T36" s="492"/>
      <c r="U36" s="491"/>
      <c r="V36" s="492"/>
      <c r="W36" s="492"/>
      <c r="X36" s="492"/>
    </row>
    <row r="37" spans="18:24" ht="12.75">
      <c r="R37" s="491"/>
      <c r="S37" s="492"/>
      <c r="T37" s="491"/>
      <c r="U37" s="491"/>
      <c r="V37" s="492"/>
      <c r="W37" s="492"/>
      <c r="X37" s="492"/>
    </row>
    <row r="38" spans="18:24" ht="12.75">
      <c r="R38" s="491"/>
      <c r="S38" s="492"/>
      <c r="T38" s="491"/>
      <c r="U38" s="491"/>
      <c r="V38" s="492"/>
      <c r="W38" s="492"/>
      <c r="X38" s="492"/>
    </row>
    <row r="39" spans="18:24" ht="12.75">
      <c r="R39" s="491"/>
      <c r="S39" s="492"/>
      <c r="T39" s="492"/>
      <c r="U39" s="491"/>
      <c r="V39" s="492"/>
      <c r="W39" s="492"/>
      <c r="X39" s="492"/>
    </row>
    <row r="40" spans="18:24" ht="12.75">
      <c r="R40" s="491"/>
      <c r="S40" s="492"/>
      <c r="T40" s="492"/>
      <c r="U40" s="491"/>
      <c r="V40" s="492"/>
      <c r="W40" s="492"/>
      <c r="X40" s="492"/>
    </row>
    <row r="41" spans="18:24" ht="12.75">
      <c r="R41" s="491"/>
      <c r="S41" s="492"/>
      <c r="T41" s="492"/>
      <c r="U41" s="491"/>
      <c r="V41" s="491"/>
      <c r="W41" s="492"/>
      <c r="X41" s="492"/>
    </row>
    <row r="42" spans="18:24" ht="12.75">
      <c r="R42" s="491"/>
      <c r="S42" s="491"/>
      <c r="T42" s="491"/>
      <c r="U42" s="491"/>
      <c r="V42" s="491"/>
      <c r="W42" s="491"/>
      <c r="X42" s="492"/>
    </row>
    <row r="43" spans="18:24" ht="12.75">
      <c r="R43" s="491"/>
      <c r="S43" s="491"/>
      <c r="T43" s="491"/>
      <c r="U43" s="491"/>
      <c r="V43" s="492"/>
      <c r="W43" s="492"/>
      <c r="X43" s="492"/>
    </row>
    <row r="44" spans="18:24" ht="12.75">
      <c r="R44" s="491"/>
      <c r="S44" s="492"/>
      <c r="T44" s="492"/>
      <c r="U44" s="491"/>
      <c r="V44" s="492"/>
      <c r="W44" s="492"/>
      <c r="X44" s="492"/>
    </row>
    <row r="45" spans="18:24" ht="12.75">
      <c r="R45" s="491"/>
      <c r="S45" s="348"/>
      <c r="T45" s="348"/>
      <c r="U45" s="348"/>
      <c r="V45" s="348"/>
      <c r="W45" s="348"/>
      <c r="X45" s="348"/>
    </row>
    <row r="46" spans="18:24" ht="12.75">
      <c r="R46" s="348"/>
      <c r="S46" s="348"/>
      <c r="T46" s="348"/>
      <c r="U46" s="490"/>
      <c r="V46" s="490"/>
      <c r="W46" s="490"/>
      <c r="X46" s="348"/>
    </row>
    <row r="47" spans="18:24" ht="12.75">
      <c r="R47" s="348"/>
      <c r="S47" s="348"/>
      <c r="T47" s="348"/>
      <c r="U47" s="491"/>
      <c r="V47" s="492"/>
      <c r="W47" s="492"/>
      <c r="X47" s="348"/>
    </row>
    <row r="48" spans="18:24" ht="12.75">
      <c r="R48" s="348"/>
      <c r="S48" s="348"/>
      <c r="T48" s="348"/>
      <c r="U48" s="491"/>
      <c r="V48" s="492"/>
      <c r="W48" s="492"/>
      <c r="X48" s="348"/>
    </row>
    <row r="49" spans="19:24" ht="12.75">
      <c r="S49" s="490"/>
      <c r="T49" s="490"/>
      <c r="U49" s="491"/>
      <c r="V49" s="492"/>
      <c r="W49" s="492"/>
      <c r="X49" s="348"/>
    </row>
    <row r="50" spans="19:24" ht="12.75">
      <c r="S50" s="492"/>
      <c r="T50" s="492"/>
      <c r="U50" s="491"/>
      <c r="V50" s="492"/>
      <c r="W50" s="492"/>
      <c r="X50" s="348"/>
    </row>
    <row r="51" spans="19:24" ht="12.75">
      <c r="S51" s="491"/>
      <c r="T51" s="491"/>
      <c r="U51" s="491"/>
      <c r="V51" s="492"/>
      <c r="W51" s="492"/>
      <c r="X51" s="348"/>
    </row>
    <row r="52" spans="19:24" ht="12.75">
      <c r="S52" s="491"/>
      <c r="T52" s="491"/>
      <c r="U52" s="491"/>
      <c r="V52" s="492"/>
      <c r="W52" s="492"/>
      <c r="X52" s="348"/>
    </row>
    <row r="53" spans="19:24" ht="12.75">
      <c r="S53" s="492"/>
      <c r="T53" s="491"/>
      <c r="U53" s="491"/>
      <c r="V53" s="492"/>
      <c r="W53" s="492"/>
      <c r="X53" s="348"/>
    </row>
    <row r="54" spans="19:24" ht="12.75">
      <c r="S54" s="491"/>
      <c r="T54" s="491"/>
      <c r="U54" s="491"/>
      <c r="V54" s="492"/>
      <c r="W54" s="492"/>
      <c r="X54" s="348"/>
    </row>
    <row r="55" spans="19:24" ht="12.75">
      <c r="S55" s="492"/>
      <c r="T55" s="491"/>
      <c r="U55" s="491"/>
      <c r="V55" s="492"/>
      <c r="W55" s="492"/>
      <c r="X55" s="348"/>
    </row>
    <row r="56" spans="19:24" ht="12.75">
      <c r="S56" s="492"/>
      <c r="T56" s="491"/>
      <c r="U56" s="491"/>
      <c r="V56" s="492"/>
      <c r="W56" s="492"/>
      <c r="X56" s="348"/>
    </row>
    <row r="57" spans="19:24" ht="12.75">
      <c r="S57" s="492"/>
      <c r="T57" s="491"/>
      <c r="U57" s="491"/>
      <c r="V57" s="492"/>
      <c r="W57" s="492"/>
      <c r="X57" s="348"/>
    </row>
    <row r="58" spans="19:24" ht="12.75">
      <c r="S58" s="492"/>
      <c r="T58" s="491"/>
      <c r="U58" s="491"/>
      <c r="V58" s="491"/>
      <c r="W58" s="492"/>
      <c r="X58" s="348"/>
    </row>
    <row r="59" spans="19:24" ht="12.75">
      <c r="S59" s="491"/>
      <c r="T59" s="491"/>
      <c r="U59" s="491"/>
      <c r="V59" s="491"/>
      <c r="W59" s="491"/>
      <c r="X59" s="348"/>
    </row>
    <row r="60" spans="19:24" ht="12.75">
      <c r="S60" s="492"/>
      <c r="T60" s="491"/>
      <c r="U60" s="491"/>
      <c r="V60" s="492"/>
      <c r="W60" s="492"/>
      <c r="X60" s="348"/>
    </row>
    <row r="61" spans="19:24" ht="12.75">
      <c r="S61" s="491"/>
      <c r="T61" s="491"/>
      <c r="U61" s="491"/>
      <c r="V61" s="492"/>
      <c r="W61" s="492"/>
      <c r="X61" s="348"/>
    </row>
    <row r="62" spans="19:24" ht="12.75">
      <c r="S62" s="491"/>
      <c r="T62" s="491"/>
      <c r="U62" s="491"/>
      <c r="V62" s="491"/>
      <c r="W62" s="491"/>
      <c r="X62" s="491"/>
    </row>
    <row r="63" spans="19:24" ht="12.75">
      <c r="S63" s="492"/>
      <c r="T63" s="492"/>
      <c r="U63" s="490"/>
      <c r="V63" s="490"/>
      <c r="W63" s="490"/>
      <c r="X63" s="490"/>
    </row>
    <row r="64" spans="19:24" ht="12.75">
      <c r="S64" s="348"/>
      <c r="T64" s="348"/>
      <c r="U64" s="491"/>
      <c r="V64" s="491"/>
      <c r="W64" s="492"/>
      <c r="X64" s="491"/>
    </row>
    <row r="65" spans="19:24" ht="12.75">
      <c r="S65" s="348"/>
      <c r="T65" s="348"/>
      <c r="U65" s="491"/>
      <c r="V65" s="491"/>
      <c r="W65" s="492"/>
      <c r="X65" s="491"/>
    </row>
    <row r="66" spans="19:24" ht="12.75">
      <c r="S66" s="348"/>
      <c r="T66" s="348"/>
      <c r="U66" s="491"/>
      <c r="V66" s="491"/>
      <c r="W66" s="492"/>
      <c r="X66" s="491"/>
    </row>
    <row r="67" spans="21:24" ht="12.75">
      <c r="U67" s="491"/>
      <c r="V67" s="491"/>
      <c r="W67" s="492"/>
      <c r="X67" s="491"/>
    </row>
    <row r="68" spans="21:24" ht="12.75">
      <c r="U68" s="491"/>
      <c r="V68" s="491"/>
      <c r="W68" s="492"/>
      <c r="X68" s="491"/>
    </row>
    <row r="69" spans="21:24" ht="12.75">
      <c r="U69" s="491"/>
      <c r="V69" s="491"/>
      <c r="W69" s="491"/>
      <c r="X69" s="491"/>
    </row>
    <row r="70" spans="21:24" ht="12.75">
      <c r="U70" s="491"/>
      <c r="V70" s="491"/>
      <c r="W70" s="492"/>
      <c r="X70" s="491"/>
    </row>
    <row r="71" spans="21:24" ht="12.75">
      <c r="U71" s="491"/>
      <c r="V71" s="491"/>
      <c r="W71" s="492"/>
      <c r="X71" s="491"/>
    </row>
    <row r="72" spans="21:24" ht="12.75">
      <c r="U72" s="491"/>
      <c r="V72" s="491"/>
      <c r="W72" s="491"/>
      <c r="X72" s="491"/>
    </row>
    <row r="73" spans="21:24" ht="12.75">
      <c r="U73" s="491"/>
      <c r="V73" s="491"/>
      <c r="W73" s="492"/>
      <c r="X73" s="491"/>
    </row>
    <row r="74" spans="21:24" ht="12.75">
      <c r="U74" s="491"/>
      <c r="V74" s="491"/>
      <c r="W74" s="492"/>
      <c r="X74" s="491"/>
    </row>
    <row r="75" spans="21:24" ht="12.75">
      <c r="U75" s="491"/>
      <c r="V75" s="491"/>
      <c r="W75" s="492"/>
      <c r="X75" s="491"/>
    </row>
    <row r="76" spans="21:24" ht="12.75">
      <c r="U76" s="491"/>
      <c r="V76" s="491"/>
      <c r="W76" s="492"/>
      <c r="X76" s="491"/>
    </row>
    <row r="77" spans="21:24" ht="12.75">
      <c r="U77" s="491"/>
      <c r="V77" s="491"/>
      <c r="W77" s="492"/>
      <c r="X77" s="491"/>
    </row>
    <row r="78" spans="21:24" ht="12.75">
      <c r="U78" s="491"/>
      <c r="V78" s="491"/>
      <c r="W78" s="492"/>
      <c r="X78" s="492"/>
    </row>
    <row r="123" ht="12.75" customHeight="1"/>
    <row r="124" ht="12.75" customHeight="1"/>
    <row r="125" ht="12.75" customHeight="1"/>
    <row r="126" ht="12.75" customHeight="1"/>
  </sheetData>
  <sheetProtection/>
  <mergeCells count="9">
    <mergeCell ref="E7:G7"/>
    <mergeCell ref="H7:J7"/>
    <mergeCell ref="T7:V7"/>
    <mergeCell ref="A4:R5"/>
    <mergeCell ref="N7:P7"/>
    <mergeCell ref="Q7:S7"/>
    <mergeCell ref="K7:M7"/>
    <mergeCell ref="A7:A8"/>
    <mergeCell ref="B7:D7"/>
  </mergeCells>
  <printOptions/>
  <pageMargins left="0.75" right="0.75" top="1" bottom="1" header="0.5" footer="0.5"/>
  <pageSetup fitToHeight="1" fitToWidth="1" horizontalDpi="600" verticalDpi="600" orientation="portrait" scale="50" r:id="rId2"/>
  <headerFooter alignWithMargins="0">
    <oddFooter>&amp;C&amp;14B-&amp;P-4</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F129"/>
  <sheetViews>
    <sheetView zoomScale="75" zoomScaleNormal="75" zoomScalePageLayoutView="0" workbookViewId="0" topLeftCell="A19">
      <selection activeCell="Q44" sqref="Q44"/>
    </sheetView>
  </sheetViews>
  <sheetFormatPr defaultColWidth="9.140625" defaultRowHeight="12.75"/>
  <cols>
    <col min="1" max="1" width="11.8515625" style="88" customWidth="1"/>
    <col min="2" max="2" width="9.00390625" style="88" bestFit="1" customWidth="1"/>
    <col min="3" max="3" width="8.7109375" style="88" bestFit="1" customWidth="1"/>
    <col min="4" max="4" width="8.140625" style="88" customWidth="1"/>
    <col min="5" max="5" width="9.00390625" style="88" bestFit="1" customWidth="1"/>
    <col min="6" max="6" width="8.421875" style="88" bestFit="1" customWidth="1"/>
    <col min="7" max="7" width="8.28125" style="88" customWidth="1"/>
    <col min="8" max="8" width="9.00390625" style="88" bestFit="1" customWidth="1"/>
    <col min="9" max="9" width="8.421875" style="88" bestFit="1" customWidth="1"/>
    <col min="10" max="10" width="8.00390625" style="88" customWidth="1"/>
    <col min="11" max="11" width="9.00390625" style="88" bestFit="1" customWidth="1"/>
    <col min="12" max="12" width="8.7109375" style="88" bestFit="1" customWidth="1"/>
    <col min="13" max="13" width="8.140625" style="88" customWidth="1"/>
    <col min="14" max="14" width="9.00390625" style="88" bestFit="1" customWidth="1"/>
    <col min="15" max="15" width="8.8515625" style="88" bestFit="1" customWidth="1"/>
    <col min="16" max="16" width="8.57421875" style="88" customWidth="1"/>
    <col min="17" max="18" width="9.28125" style="88" bestFit="1" customWidth="1"/>
    <col min="19" max="19" width="8.00390625" style="88" customWidth="1"/>
    <col min="20" max="21" width="9.140625" style="88" customWidth="1"/>
    <col min="22" max="22" width="8.7109375" style="88" customWidth="1"/>
    <col min="23" max="16384" width="9.140625" style="88" customWidth="1"/>
  </cols>
  <sheetData>
    <row r="1" ht="26.25">
      <c r="A1" s="335" t="s">
        <v>142</v>
      </c>
    </row>
    <row r="2" spans="1:16" ht="18">
      <c r="A2" s="82" t="s">
        <v>61</v>
      </c>
      <c r="B2" s="83"/>
      <c r="C2" s="83"/>
      <c r="D2" s="83"/>
      <c r="E2" s="83"/>
      <c r="F2" s="83"/>
      <c r="G2" s="83"/>
      <c r="H2" s="83"/>
      <c r="I2" s="83"/>
      <c r="J2" s="83"/>
      <c r="K2" s="83"/>
      <c r="L2" s="83"/>
      <c r="M2" s="83"/>
      <c r="N2" s="83"/>
      <c r="O2" s="83"/>
      <c r="P2" s="83"/>
    </row>
    <row r="3" spans="1:16" ht="14.25">
      <c r="A3" s="90"/>
      <c r="B3" s="83"/>
      <c r="C3" s="83"/>
      <c r="D3" s="83"/>
      <c r="E3" s="83"/>
      <c r="F3" s="83"/>
      <c r="G3" s="83"/>
      <c r="H3" s="83"/>
      <c r="I3" s="83"/>
      <c r="J3" s="83"/>
      <c r="K3" s="83"/>
      <c r="L3" s="83"/>
      <c r="M3" s="83"/>
      <c r="N3" s="83"/>
      <c r="O3" s="83"/>
      <c r="P3" s="83"/>
    </row>
    <row r="4" spans="1:18" ht="17.25" customHeight="1">
      <c r="A4" s="568" t="s">
        <v>143</v>
      </c>
      <c r="B4" s="568"/>
      <c r="C4" s="568"/>
      <c r="D4" s="568"/>
      <c r="E4" s="568"/>
      <c r="F4" s="568"/>
      <c r="G4" s="568"/>
      <c r="H4" s="568"/>
      <c r="I4" s="568"/>
      <c r="J4" s="568"/>
      <c r="K4" s="568"/>
      <c r="L4" s="568"/>
      <c r="M4" s="568"/>
      <c r="N4" s="568"/>
      <c r="O4" s="568"/>
      <c r="P4" s="568"/>
      <c r="Q4" s="568"/>
      <c r="R4" s="568"/>
    </row>
    <row r="5" spans="1:18" ht="12" customHeight="1">
      <c r="A5" s="568"/>
      <c r="B5" s="568"/>
      <c r="C5" s="568"/>
      <c r="D5" s="568"/>
      <c r="E5" s="568"/>
      <c r="F5" s="568"/>
      <c r="G5" s="568"/>
      <c r="H5" s="568"/>
      <c r="I5" s="568"/>
      <c r="J5" s="568"/>
      <c r="K5" s="568"/>
      <c r="L5" s="568"/>
      <c r="M5" s="568"/>
      <c r="N5" s="568"/>
      <c r="O5" s="568"/>
      <c r="P5" s="568"/>
      <c r="Q5" s="568"/>
      <c r="R5" s="568"/>
    </row>
    <row r="6" spans="1:16" ht="15" thickBot="1">
      <c r="A6" s="83"/>
      <c r="B6" s="83"/>
      <c r="C6" s="83"/>
      <c r="D6" s="83"/>
      <c r="E6" s="83"/>
      <c r="F6" s="83"/>
      <c r="G6" s="83"/>
      <c r="H6" s="83"/>
      <c r="I6" s="83"/>
      <c r="J6" s="83"/>
      <c r="K6" s="83"/>
      <c r="L6" s="83"/>
      <c r="M6" s="83"/>
      <c r="N6" s="83"/>
      <c r="O6" s="83"/>
      <c r="P6" s="83"/>
    </row>
    <row r="7" spans="1:22" ht="12.75" customHeight="1">
      <c r="A7" s="559" t="s">
        <v>12</v>
      </c>
      <c r="B7" s="564" t="s">
        <v>17</v>
      </c>
      <c r="C7" s="562"/>
      <c r="D7" s="565"/>
      <c r="E7" s="561" t="s">
        <v>129</v>
      </c>
      <c r="F7" s="562"/>
      <c r="G7" s="565"/>
      <c r="H7" s="561" t="s">
        <v>131</v>
      </c>
      <c r="I7" s="562"/>
      <c r="J7" s="565"/>
      <c r="K7" s="561" t="s">
        <v>128</v>
      </c>
      <c r="L7" s="562"/>
      <c r="M7" s="565"/>
      <c r="N7" s="561" t="s">
        <v>130</v>
      </c>
      <c r="O7" s="562"/>
      <c r="P7" s="565"/>
      <c r="Q7" s="561" t="s">
        <v>132</v>
      </c>
      <c r="R7" s="562"/>
      <c r="S7" s="565"/>
      <c r="T7" s="561" t="s">
        <v>11</v>
      </c>
      <c r="U7" s="562"/>
      <c r="V7" s="565"/>
    </row>
    <row r="8" spans="1:22" ht="26.25" customHeight="1" thickBot="1">
      <c r="A8" s="560"/>
      <c r="B8" s="344" t="s">
        <v>20</v>
      </c>
      <c r="C8" s="345" t="s">
        <v>14</v>
      </c>
      <c r="D8" s="346" t="s">
        <v>21</v>
      </c>
      <c r="E8" s="283" t="s">
        <v>20</v>
      </c>
      <c r="F8" s="159" t="s">
        <v>14</v>
      </c>
      <c r="G8" s="160" t="s">
        <v>21</v>
      </c>
      <c r="H8" s="283" t="s">
        <v>20</v>
      </c>
      <c r="I8" s="159" t="s">
        <v>14</v>
      </c>
      <c r="J8" s="160" t="s">
        <v>21</v>
      </c>
      <c r="K8" s="283" t="s">
        <v>20</v>
      </c>
      <c r="L8" s="159" t="s">
        <v>14</v>
      </c>
      <c r="M8" s="160" t="s">
        <v>21</v>
      </c>
      <c r="N8" s="283" t="s">
        <v>20</v>
      </c>
      <c r="O8" s="159" t="s">
        <v>14</v>
      </c>
      <c r="P8" s="160" t="s">
        <v>21</v>
      </c>
      <c r="Q8" s="283" t="s">
        <v>20</v>
      </c>
      <c r="R8" s="159" t="s">
        <v>14</v>
      </c>
      <c r="S8" s="160" t="s">
        <v>21</v>
      </c>
      <c r="T8" s="283" t="s">
        <v>20</v>
      </c>
      <c r="U8" s="159" t="s">
        <v>14</v>
      </c>
      <c r="V8" s="160" t="s">
        <v>21</v>
      </c>
    </row>
    <row r="9" spans="1:22" ht="12.75">
      <c r="A9" s="91">
        <v>1996</v>
      </c>
      <c r="B9" s="336">
        <v>7261</v>
      </c>
      <c r="C9" s="273">
        <v>8323</v>
      </c>
      <c r="D9" s="92">
        <f aca="true" t="shared" si="0" ref="D9:D23">IF(C9=0,"NA",B9/C9)</f>
        <v>0.8724017782049742</v>
      </c>
      <c r="E9" s="336">
        <v>2608</v>
      </c>
      <c r="F9" s="273">
        <v>2965</v>
      </c>
      <c r="G9" s="92">
        <f aca="true" t="shared" si="1" ref="G9:G23">IF(F9=0,"NA",E9/F9)</f>
        <v>0.8795952782462058</v>
      </c>
      <c r="H9" s="336"/>
      <c r="I9" s="273"/>
      <c r="J9" s="92"/>
      <c r="K9" s="336"/>
      <c r="L9" s="273"/>
      <c r="M9" s="92"/>
      <c r="N9" s="336"/>
      <c r="O9" s="273"/>
      <c r="P9" s="92"/>
      <c r="Q9" s="336"/>
      <c r="R9" s="273"/>
      <c r="S9" s="389"/>
      <c r="T9" s="336">
        <f>SUM(Q9,N9,K9,H9,E9,B9)</f>
        <v>9869</v>
      </c>
      <c r="U9" s="397">
        <f>SUM(R9,O9,L9,I9,F9,C9)</f>
        <v>11288</v>
      </c>
      <c r="V9" s="92">
        <f aca="true" t="shared" si="2" ref="V9:V20">IF(U9=0,"NA",T9/U9)</f>
        <v>0.8742912827781715</v>
      </c>
    </row>
    <row r="10" spans="1:22" ht="12.75">
      <c r="A10" s="89">
        <v>1997</v>
      </c>
      <c r="B10" s="337">
        <v>9819</v>
      </c>
      <c r="C10" s="93">
        <v>11009</v>
      </c>
      <c r="D10" s="84">
        <f t="shared" si="0"/>
        <v>0.891906621854846</v>
      </c>
      <c r="E10" s="337">
        <v>3467</v>
      </c>
      <c r="F10" s="93">
        <v>3940</v>
      </c>
      <c r="G10" s="84">
        <f t="shared" si="1"/>
        <v>0.8799492385786802</v>
      </c>
      <c r="H10" s="337"/>
      <c r="I10" s="93"/>
      <c r="J10" s="84"/>
      <c r="K10" s="337">
        <v>23</v>
      </c>
      <c r="L10" s="93">
        <v>29</v>
      </c>
      <c r="M10" s="84">
        <f aca="true" t="shared" si="3" ref="M10:M21">IF(L10=0,"NA",K10/L10)</f>
        <v>0.7931034482758621</v>
      </c>
      <c r="N10" s="337">
        <v>0</v>
      </c>
      <c r="O10" s="93">
        <v>3</v>
      </c>
      <c r="P10" s="84">
        <f aca="true" t="shared" si="4" ref="P10:P21">IF(O10=0,"NA",N10/O10)</f>
        <v>0</v>
      </c>
      <c r="Q10" s="337"/>
      <c r="R10" s="93"/>
      <c r="S10" s="382"/>
      <c r="T10" s="337">
        <f aca="true" t="shared" si="5" ref="T10:T23">SUM(Q10,N10,K10,H10,E10,B10)</f>
        <v>13309</v>
      </c>
      <c r="U10" s="396">
        <f aca="true" t="shared" si="6" ref="U10:U23">SUM(R10,O10,L10,I10,F10,C10)</f>
        <v>14981</v>
      </c>
      <c r="V10" s="84">
        <f t="shared" si="2"/>
        <v>0.8883919631533276</v>
      </c>
    </row>
    <row r="11" spans="1:22" ht="12.75">
      <c r="A11" s="89">
        <v>1998</v>
      </c>
      <c r="B11" s="337">
        <v>11586</v>
      </c>
      <c r="C11" s="93">
        <v>12613</v>
      </c>
      <c r="D11" s="84">
        <f t="shared" si="0"/>
        <v>0.9185760723063506</v>
      </c>
      <c r="E11" s="337">
        <v>4193</v>
      </c>
      <c r="F11" s="93">
        <v>4620</v>
      </c>
      <c r="G11" s="84">
        <f t="shared" si="1"/>
        <v>0.9075757575757576</v>
      </c>
      <c r="H11" s="337"/>
      <c r="I11" s="93"/>
      <c r="J11" s="84"/>
      <c r="K11" s="337">
        <v>36</v>
      </c>
      <c r="L11" s="93">
        <v>43</v>
      </c>
      <c r="M11" s="84">
        <f t="shared" si="3"/>
        <v>0.8372093023255814</v>
      </c>
      <c r="N11" s="337">
        <v>0</v>
      </c>
      <c r="O11" s="93">
        <v>2</v>
      </c>
      <c r="P11" s="84">
        <f t="shared" si="4"/>
        <v>0</v>
      </c>
      <c r="Q11" s="337"/>
      <c r="R11" s="93"/>
      <c r="S11" s="382"/>
      <c r="T11" s="337">
        <f t="shared" si="5"/>
        <v>15815</v>
      </c>
      <c r="U11" s="396">
        <f t="shared" si="6"/>
        <v>17278</v>
      </c>
      <c r="V11" s="84">
        <f t="shared" si="2"/>
        <v>0.9153258478990624</v>
      </c>
    </row>
    <row r="12" spans="1:22" ht="12.75">
      <c r="A12" s="89">
        <v>1999</v>
      </c>
      <c r="B12" s="337">
        <v>12883</v>
      </c>
      <c r="C12" s="93">
        <v>13830</v>
      </c>
      <c r="D12" s="84">
        <f t="shared" si="0"/>
        <v>0.9315256688358641</v>
      </c>
      <c r="E12" s="337">
        <v>4621</v>
      </c>
      <c r="F12" s="93">
        <v>4990</v>
      </c>
      <c r="G12" s="84">
        <f t="shared" si="1"/>
        <v>0.9260521042084169</v>
      </c>
      <c r="H12" s="337"/>
      <c r="I12" s="93"/>
      <c r="J12" s="84"/>
      <c r="K12" s="337">
        <v>10</v>
      </c>
      <c r="L12" s="93">
        <v>14</v>
      </c>
      <c r="M12" s="84">
        <f t="shared" si="3"/>
        <v>0.7142857142857143</v>
      </c>
      <c r="N12" s="337">
        <v>1</v>
      </c>
      <c r="O12" s="93">
        <v>2</v>
      </c>
      <c r="P12" s="84">
        <f t="shared" si="4"/>
        <v>0.5</v>
      </c>
      <c r="Q12" s="337"/>
      <c r="R12" s="93"/>
      <c r="S12" s="382"/>
      <c r="T12" s="337">
        <f t="shared" si="5"/>
        <v>17515</v>
      </c>
      <c r="U12" s="396">
        <f t="shared" si="6"/>
        <v>18836</v>
      </c>
      <c r="V12" s="84">
        <f t="shared" si="2"/>
        <v>0.9298683372265873</v>
      </c>
    </row>
    <row r="13" spans="1:22" ht="12.75">
      <c r="A13" s="89">
        <v>2000</v>
      </c>
      <c r="B13" s="337">
        <v>14533</v>
      </c>
      <c r="C13" s="93">
        <v>15533</v>
      </c>
      <c r="D13" s="84">
        <f t="shared" si="0"/>
        <v>0.9356209360715895</v>
      </c>
      <c r="E13" s="337">
        <v>5120</v>
      </c>
      <c r="F13" s="93">
        <v>5430</v>
      </c>
      <c r="G13" s="84">
        <f t="shared" si="1"/>
        <v>0.9429097605893186</v>
      </c>
      <c r="H13" s="337"/>
      <c r="I13" s="93"/>
      <c r="J13" s="84"/>
      <c r="K13" s="337">
        <v>48</v>
      </c>
      <c r="L13" s="93">
        <v>51</v>
      </c>
      <c r="M13" s="84">
        <f t="shared" si="3"/>
        <v>0.9411764705882353</v>
      </c>
      <c r="N13" s="337">
        <v>0</v>
      </c>
      <c r="O13" s="93">
        <v>3</v>
      </c>
      <c r="P13" s="84">
        <f t="shared" si="4"/>
        <v>0</v>
      </c>
      <c r="Q13" s="337"/>
      <c r="R13" s="93"/>
      <c r="S13" s="382"/>
      <c r="T13" s="337">
        <f t="shared" si="5"/>
        <v>19701</v>
      </c>
      <c r="U13" s="396">
        <f t="shared" si="6"/>
        <v>21017</v>
      </c>
      <c r="V13" s="84">
        <f t="shared" si="2"/>
        <v>0.9373840224580102</v>
      </c>
    </row>
    <row r="14" spans="1:22" ht="12.75">
      <c r="A14" s="89">
        <v>2001</v>
      </c>
      <c r="B14" s="337">
        <v>15109</v>
      </c>
      <c r="C14" s="93">
        <v>15992</v>
      </c>
      <c r="D14" s="84">
        <f t="shared" si="0"/>
        <v>0.9447848924462231</v>
      </c>
      <c r="E14" s="337">
        <v>6397</v>
      </c>
      <c r="F14" s="93">
        <v>6767</v>
      </c>
      <c r="G14" s="84">
        <f t="shared" si="1"/>
        <v>0.945322890498005</v>
      </c>
      <c r="H14" s="337"/>
      <c r="I14" s="93"/>
      <c r="J14" s="84"/>
      <c r="K14" s="337">
        <v>37</v>
      </c>
      <c r="L14" s="93">
        <v>41</v>
      </c>
      <c r="M14" s="84">
        <f t="shared" si="3"/>
        <v>0.9024390243902439</v>
      </c>
      <c r="N14" s="337">
        <v>0</v>
      </c>
      <c r="O14" s="93">
        <v>1</v>
      </c>
      <c r="P14" s="84">
        <f t="shared" si="4"/>
        <v>0</v>
      </c>
      <c r="Q14" s="337"/>
      <c r="R14" s="93"/>
      <c r="S14" s="382"/>
      <c r="T14" s="337">
        <f t="shared" si="5"/>
        <v>21543</v>
      </c>
      <c r="U14" s="396">
        <f t="shared" si="6"/>
        <v>22801</v>
      </c>
      <c r="V14" s="84">
        <f t="shared" si="2"/>
        <v>0.9448269812727512</v>
      </c>
    </row>
    <row r="15" spans="1:22" ht="12.75">
      <c r="A15" s="89">
        <v>2002</v>
      </c>
      <c r="B15" s="337">
        <v>12256</v>
      </c>
      <c r="C15" s="93">
        <v>12843</v>
      </c>
      <c r="D15" s="84">
        <f t="shared" si="0"/>
        <v>0.9542941680292767</v>
      </c>
      <c r="E15" s="337">
        <v>6130</v>
      </c>
      <c r="F15" s="93">
        <v>6417</v>
      </c>
      <c r="G15" s="84">
        <f t="shared" si="1"/>
        <v>0.9552750506467197</v>
      </c>
      <c r="H15" s="337"/>
      <c r="I15" s="93"/>
      <c r="J15" s="84"/>
      <c r="K15" s="337">
        <v>54</v>
      </c>
      <c r="L15" s="93">
        <v>63</v>
      </c>
      <c r="M15" s="84">
        <f t="shared" si="3"/>
        <v>0.8571428571428571</v>
      </c>
      <c r="N15" s="337">
        <v>2</v>
      </c>
      <c r="O15" s="93">
        <v>2</v>
      </c>
      <c r="P15" s="84">
        <f t="shared" si="4"/>
        <v>1</v>
      </c>
      <c r="Q15" s="337"/>
      <c r="R15" s="93"/>
      <c r="S15" s="382"/>
      <c r="T15" s="337">
        <f t="shared" si="5"/>
        <v>18442</v>
      </c>
      <c r="U15" s="396">
        <f t="shared" si="6"/>
        <v>19325</v>
      </c>
      <c r="V15" s="84">
        <f t="shared" si="2"/>
        <v>0.9543078913324708</v>
      </c>
    </row>
    <row r="16" spans="1:22" ht="12.75">
      <c r="A16" s="89">
        <v>2003</v>
      </c>
      <c r="B16" s="337">
        <v>10139</v>
      </c>
      <c r="C16" s="93">
        <v>10547</v>
      </c>
      <c r="D16" s="84">
        <f t="shared" si="0"/>
        <v>0.9613160140324263</v>
      </c>
      <c r="E16" s="337">
        <v>5105</v>
      </c>
      <c r="F16" s="93">
        <v>5273</v>
      </c>
      <c r="G16" s="84">
        <f t="shared" si="1"/>
        <v>0.9681395789872937</v>
      </c>
      <c r="H16" s="337"/>
      <c r="I16" s="93"/>
      <c r="J16" s="84"/>
      <c r="K16" s="337">
        <v>51</v>
      </c>
      <c r="L16" s="93">
        <v>55</v>
      </c>
      <c r="M16" s="84">
        <f t="shared" si="3"/>
        <v>0.9272727272727272</v>
      </c>
      <c r="N16" s="337">
        <v>0</v>
      </c>
      <c r="O16" s="93">
        <v>2</v>
      </c>
      <c r="P16" s="84">
        <f t="shared" si="4"/>
        <v>0</v>
      </c>
      <c r="Q16" s="337"/>
      <c r="R16" s="93"/>
      <c r="S16" s="382"/>
      <c r="T16" s="337">
        <f t="shared" si="5"/>
        <v>15295</v>
      </c>
      <c r="U16" s="396">
        <f t="shared" si="6"/>
        <v>15877</v>
      </c>
      <c r="V16" s="84">
        <f t="shared" si="2"/>
        <v>0.963343200856585</v>
      </c>
    </row>
    <row r="17" spans="1:22" ht="12.75">
      <c r="A17" s="89">
        <v>2004</v>
      </c>
      <c r="B17" s="337">
        <v>7435</v>
      </c>
      <c r="C17" s="93">
        <v>7681</v>
      </c>
      <c r="D17" s="84">
        <f t="shared" si="0"/>
        <v>0.9679729201926832</v>
      </c>
      <c r="E17" s="337">
        <v>4314</v>
      </c>
      <c r="F17" s="93">
        <v>4453</v>
      </c>
      <c r="G17" s="84">
        <f t="shared" si="1"/>
        <v>0.9687850887042443</v>
      </c>
      <c r="H17" s="337"/>
      <c r="I17" s="93"/>
      <c r="J17" s="84"/>
      <c r="K17" s="337">
        <v>10</v>
      </c>
      <c r="L17" s="93">
        <v>12</v>
      </c>
      <c r="M17" s="84">
        <f t="shared" si="3"/>
        <v>0.8333333333333334</v>
      </c>
      <c r="N17" s="337">
        <v>1</v>
      </c>
      <c r="O17" s="93">
        <v>2</v>
      </c>
      <c r="P17" s="84">
        <f t="shared" si="4"/>
        <v>0.5</v>
      </c>
      <c r="Q17" s="337"/>
      <c r="R17" s="93"/>
      <c r="S17" s="382"/>
      <c r="T17" s="337">
        <f t="shared" si="5"/>
        <v>11760</v>
      </c>
      <c r="U17" s="396">
        <f t="shared" si="6"/>
        <v>12148</v>
      </c>
      <c r="V17" s="84">
        <f t="shared" si="2"/>
        <v>0.9680605861047086</v>
      </c>
    </row>
    <row r="18" spans="1:22" ht="12.75">
      <c r="A18" s="89">
        <v>2005</v>
      </c>
      <c r="B18" s="337">
        <v>6327</v>
      </c>
      <c r="C18" s="93">
        <v>6506</v>
      </c>
      <c r="D18" s="84">
        <f t="shared" si="0"/>
        <v>0.9724869351367968</v>
      </c>
      <c r="E18" s="337">
        <v>3355</v>
      </c>
      <c r="F18" s="93">
        <v>3438</v>
      </c>
      <c r="G18" s="84">
        <f t="shared" si="1"/>
        <v>0.9758580570098895</v>
      </c>
      <c r="H18" s="337"/>
      <c r="I18" s="93"/>
      <c r="J18" s="84"/>
      <c r="K18" s="337">
        <v>9</v>
      </c>
      <c r="L18" s="93">
        <v>9</v>
      </c>
      <c r="M18" s="84">
        <f t="shared" si="3"/>
        <v>1</v>
      </c>
      <c r="N18" s="337">
        <v>3</v>
      </c>
      <c r="O18" s="93">
        <v>3</v>
      </c>
      <c r="P18" s="84">
        <f t="shared" si="4"/>
        <v>1</v>
      </c>
      <c r="Q18" s="337"/>
      <c r="R18" s="93"/>
      <c r="S18" s="382"/>
      <c r="T18" s="337">
        <f t="shared" si="5"/>
        <v>9694</v>
      </c>
      <c r="U18" s="396">
        <f t="shared" si="6"/>
        <v>9956</v>
      </c>
      <c r="V18" s="84">
        <f t="shared" si="2"/>
        <v>0.9736842105263158</v>
      </c>
    </row>
    <row r="19" spans="1:22" ht="12.75">
      <c r="A19" s="89">
        <v>2006</v>
      </c>
      <c r="B19" s="337">
        <v>5286</v>
      </c>
      <c r="C19" s="93">
        <v>5433</v>
      </c>
      <c r="D19" s="84">
        <f t="shared" si="0"/>
        <v>0.9729431253451132</v>
      </c>
      <c r="E19" s="337">
        <v>2263</v>
      </c>
      <c r="F19" s="93">
        <v>2317</v>
      </c>
      <c r="G19" s="84">
        <f t="shared" si="1"/>
        <v>0.9766940008631851</v>
      </c>
      <c r="H19" s="337"/>
      <c r="I19" s="93"/>
      <c r="J19" s="84"/>
      <c r="K19" s="337">
        <v>4</v>
      </c>
      <c r="L19" s="93">
        <v>4</v>
      </c>
      <c r="M19" s="84">
        <f t="shared" si="3"/>
        <v>1</v>
      </c>
      <c r="N19" s="337"/>
      <c r="O19" s="93"/>
      <c r="P19" s="84"/>
      <c r="Q19" s="337"/>
      <c r="R19" s="93"/>
      <c r="S19" s="382"/>
      <c r="T19" s="337">
        <f t="shared" si="5"/>
        <v>7553</v>
      </c>
      <c r="U19" s="396">
        <f t="shared" si="6"/>
        <v>7754</v>
      </c>
      <c r="V19" s="84">
        <f t="shared" si="2"/>
        <v>0.9740778952798556</v>
      </c>
    </row>
    <row r="20" spans="1:22" ht="12.75">
      <c r="A20" s="89">
        <v>2007</v>
      </c>
      <c r="B20" s="337">
        <v>3444</v>
      </c>
      <c r="C20" s="93">
        <v>3534</v>
      </c>
      <c r="D20" s="84">
        <f t="shared" si="0"/>
        <v>0.9745331069609507</v>
      </c>
      <c r="E20" s="337">
        <v>1353</v>
      </c>
      <c r="F20" s="93">
        <v>1389</v>
      </c>
      <c r="G20" s="84">
        <f t="shared" si="1"/>
        <v>0.9740820734341252</v>
      </c>
      <c r="H20" s="337"/>
      <c r="I20" s="93"/>
      <c r="J20" s="84"/>
      <c r="K20" s="337">
        <v>2</v>
      </c>
      <c r="L20" s="93">
        <v>2</v>
      </c>
      <c r="M20" s="84">
        <f t="shared" si="3"/>
        <v>1</v>
      </c>
      <c r="N20" s="337">
        <v>2</v>
      </c>
      <c r="O20" s="93">
        <v>2</v>
      </c>
      <c r="P20" s="84">
        <f t="shared" si="4"/>
        <v>1</v>
      </c>
      <c r="Q20" s="337">
        <v>101</v>
      </c>
      <c r="R20" s="93">
        <v>111</v>
      </c>
      <c r="S20" s="382">
        <f>IF(R20=0,"NA",Q20/R20)</f>
        <v>0.9099099099099099</v>
      </c>
      <c r="T20" s="337">
        <f t="shared" si="5"/>
        <v>4902</v>
      </c>
      <c r="U20" s="396">
        <f t="shared" si="6"/>
        <v>5038</v>
      </c>
      <c r="V20" s="84">
        <f t="shared" si="2"/>
        <v>0.9730051607780865</v>
      </c>
    </row>
    <row r="21" spans="1:22" ht="12.75">
      <c r="A21" s="89">
        <v>2008</v>
      </c>
      <c r="B21" s="337">
        <v>2363</v>
      </c>
      <c r="C21" s="93">
        <v>2405</v>
      </c>
      <c r="D21" s="84">
        <f t="shared" si="0"/>
        <v>0.9825363825363825</v>
      </c>
      <c r="E21" s="337">
        <v>837</v>
      </c>
      <c r="F21" s="93">
        <v>850</v>
      </c>
      <c r="G21" s="84">
        <f t="shared" si="1"/>
        <v>0.9847058823529412</v>
      </c>
      <c r="H21" s="337">
        <v>216</v>
      </c>
      <c r="I21" s="93">
        <v>217</v>
      </c>
      <c r="J21" s="84">
        <f>IF(I21=0,"NA",H21/I21)</f>
        <v>0.9953917050691244</v>
      </c>
      <c r="K21" s="337">
        <v>2</v>
      </c>
      <c r="L21" s="93">
        <v>2</v>
      </c>
      <c r="M21" s="84">
        <f t="shared" si="3"/>
        <v>1</v>
      </c>
      <c r="N21" s="337">
        <v>2</v>
      </c>
      <c r="O21" s="93">
        <v>3</v>
      </c>
      <c r="P21" s="84">
        <f t="shared" si="4"/>
        <v>0.6666666666666666</v>
      </c>
      <c r="Q21" s="337">
        <v>103</v>
      </c>
      <c r="R21" s="93">
        <v>109</v>
      </c>
      <c r="S21" s="382">
        <f>IF(R21=0,"NA",Q21/R21)</f>
        <v>0.944954128440367</v>
      </c>
      <c r="T21" s="337">
        <f t="shared" si="5"/>
        <v>3523</v>
      </c>
      <c r="U21" s="396">
        <f t="shared" si="6"/>
        <v>3586</v>
      </c>
      <c r="V21" s="84">
        <f>IF(U21=0,"NA",T21/U21)</f>
        <v>0.9824316787506971</v>
      </c>
    </row>
    <row r="22" spans="1:22" ht="12.75">
      <c r="A22" s="89">
        <v>2009</v>
      </c>
      <c r="B22" s="337">
        <v>649</v>
      </c>
      <c r="C22" s="93">
        <v>655</v>
      </c>
      <c r="D22" s="84">
        <f t="shared" si="0"/>
        <v>0.9908396946564886</v>
      </c>
      <c r="E22" s="337">
        <v>146</v>
      </c>
      <c r="F22" s="93">
        <v>151</v>
      </c>
      <c r="G22" s="84">
        <f t="shared" si="1"/>
        <v>0.9668874172185431</v>
      </c>
      <c r="H22" s="337">
        <v>66</v>
      </c>
      <c r="I22" s="93">
        <v>67</v>
      </c>
      <c r="J22" s="84">
        <f>IF(I22=0,"NA",H22/I22)</f>
        <v>0.9850746268656716</v>
      </c>
      <c r="K22" s="337">
        <v>3</v>
      </c>
      <c r="L22" s="93">
        <v>3</v>
      </c>
      <c r="M22" s="84">
        <f>IF(L22=0,"NA",K22/L22)</f>
        <v>1</v>
      </c>
      <c r="N22" s="337"/>
      <c r="O22" s="93"/>
      <c r="P22" s="84"/>
      <c r="Q22" s="337">
        <v>8</v>
      </c>
      <c r="R22" s="93">
        <v>8</v>
      </c>
      <c r="S22" s="382">
        <f>IF(R22=0,"NA",Q22/R22)</f>
        <v>1</v>
      </c>
      <c r="T22" s="337">
        <f t="shared" si="5"/>
        <v>872</v>
      </c>
      <c r="U22" s="396">
        <f t="shared" si="6"/>
        <v>884</v>
      </c>
      <c r="V22" s="84">
        <f>IF(U22=0,"NA",T22/U22)</f>
        <v>0.9864253393665159</v>
      </c>
    </row>
    <row r="23" spans="1:22" ht="13.5" thickBot="1">
      <c r="A23" s="89">
        <v>2010</v>
      </c>
      <c r="B23" s="369">
        <v>27</v>
      </c>
      <c r="C23" s="274">
        <v>28</v>
      </c>
      <c r="D23" s="94">
        <f t="shared" si="0"/>
        <v>0.9642857142857143</v>
      </c>
      <c r="E23" s="369">
        <v>3</v>
      </c>
      <c r="F23" s="274">
        <v>3</v>
      </c>
      <c r="G23" s="94">
        <f t="shared" si="1"/>
        <v>1</v>
      </c>
      <c r="H23" s="493"/>
      <c r="I23" s="217"/>
      <c r="J23" s="275"/>
      <c r="K23" s="369"/>
      <c r="L23" s="274"/>
      <c r="M23" s="94"/>
      <c r="N23" s="369"/>
      <c r="O23" s="274"/>
      <c r="P23" s="94"/>
      <c r="Q23" s="369"/>
      <c r="R23" s="274"/>
      <c r="S23" s="390"/>
      <c r="T23" s="369">
        <f t="shared" si="5"/>
        <v>30</v>
      </c>
      <c r="U23" s="398">
        <f t="shared" si="6"/>
        <v>31</v>
      </c>
      <c r="V23" s="94">
        <f>IF(U23=0,"NA",T23/U23)</f>
        <v>0.967741935483871</v>
      </c>
    </row>
    <row r="24" spans="1:22" ht="13.5" thickBot="1">
      <c r="A24" s="85" t="s">
        <v>11</v>
      </c>
      <c r="B24" s="218">
        <f>SUM(B9:B23)</f>
        <v>119117</v>
      </c>
      <c r="C24" s="272">
        <f>SUM(C9:C23)</f>
        <v>126932</v>
      </c>
      <c r="D24" s="95">
        <f>B24/C24</f>
        <v>0.9384316011722812</v>
      </c>
      <c r="E24" s="218">
        <f>SUM(E9:E23)</f>
        <v>49912</v>
      </c>
      <c r="F24" s="272">
        <f>SUM(F9:F23)</f>
        <v>53003</v>
      </c>
      <c r="G24" s="494">
        <f>E24/F24</f>
        <v>0.9416825462709658</v>
      </c>
      <c r="H24" s="218">
        <f>SUM(H9:H23)</f>
        <v>282</v>
      </c>
      <c r="I24" s="272">
        <f>SUM(I9:I23)</f>
        <v>284</v>
      </c>
      <c r="J24" s="95">
        <f>H24/I24</f>
        <v>0.9929577464788732</v>
      </c>
      <c r="K24" s="218">
        <f>SUM(K9:K23)</f>
        <v>289</v>
      </c>
      <c r="L24" s="272">
        <f>SUM(L9:L23)</f>
        <v>328</v>
      </c>
      <c r="M24" s="95">
        <f>K24/L24</f>
        <v>0.8810975609756098</v>
      </c>
      <c r="N24" s="218">
        <f>SUM(N9:N23)</f>
        <v>11</v>
      </c>
      <c r="O24" s="272">
        <f>SUM(O9:O23)</f>
        <v>25</v>
      </c>
      <c r="P24" s="95">
        <f>N24/O24</f>
        <v>0.44</v>
      </c>
      <c r="Q24" s="218">
        <f>SUM(Q9:Q23)</f>
        <v>212</v>
      </c>
      <c r="R24" s="272">
        <f>SUM(R9:R23)</f>
        <v>228</v>
      </c>
      <c r="S24" s="95">
        <f>Q24/R24</f>
        <v>0.9298245614035088</v>
      </c>
      <c r="T24" s="394">
        <f>SUM(T9:T23)</f>
        <v>169823</v>
      </c>
      <c r="U24" s="395">
        <f>SUM(U9:U23)</f>
        <v>180800</v>
      </c>
      <c r="V24" s="368">
        <f>T24/U24</f>
        <v>0.9392865044247788</v>
      </c>
    </row>
    <row r="25" spans="1:28" ht="12.75">
      <c r="A25" s="330"/>
      <c r="B25" s="376"/>
      <c r="C25" s="376"/>
      <c r="D25" s="384"/>
      <c r="E25" s="376"/>
      <c r="F25" s="376"/>
      <c r="G25" s="384"/>
      <c r="H25" s="376"/>
      <c r="I25" s="376"/>
      <c r="J25" s="384"/>
      <c r="K25" s="376"/>
      <c r="L25" s="376"/>
      <c r="M25" s="384"/>
      <c r="N25" s="376"/>
      <c r="O25" s="376"/>
      <c r="P25" s="384"/>
      <c r="Q25" s="376"/>
      <c r="R25" s="376"/>
      <c r="S25" s="384"/>
      <c r="T25" s="376"/>
      <c r="U25" s="376"/>
      <c r="V25" s="384"/>
      <c r="W25" s="376"/>
      <c r="X25" s="376"/>
      <c r="Y25" s="384"/>
      <c r="Z25" s="376"/>
      <c r="AA25" s="376"/>
      <c r="AB25" s="384"/>
    </row>
    <row r="27" spans="1:24" ht="12.75">
      <c r="A27" s="287"/>
      <c r="Q27" s="348"/>
      <c r="R27" s="348"/>
      <c r="S27" s="348"/>
      <c r="T27" s="348"/>
      <c r="U27" s="348"/>
      <c r="V27" s="348"/>
      <c r="W27" s="348"/>
      <c r="X27" s="348"/>
    </row>
    <row r="28" spans="17:24" ht="12.75">
      <c r="Q28" s="348"/>
      <c r="R28" s="348"/>
      <c r="S28" s="348"/>
      <c r="T28" s="348"/>
      <c r="U28" s="348"/>
      <c r="V28" s="348"/>
      <c r="W28" s="348"/>
      <c r="X28" s="348"/>
    </row>
    <row r="29" spans="17:24" ht="12.75">
      <c r="Q29" s="495"/>
      <c r="R29" s="495"/>
      <c r="S29" s="495"/>
      <c r="T29" s="496"/>
      <c r="U29" s="496"/>
      <c r="V29" s="495"/>
      <c r="W29" s="495"/>
      <c r="X29" s="348"/>
    </row>
    <row r="30" spans="17:24" ht="12.75">
      <c r="Q30" s="497"/>
      <c r="R30" s="498"/>
      <c r="S30" s="498"/>
      <c r="T30" s="497"/>
      <c r="U30" s="497"/>
      <c r="V30" s="498"/>
      <c r="W30" s="498"/>
      <c r="X30" s="348"/>
    </row>
    <row r="31" spans="17:24" ht="12.75">
      <c r="Q31" s="497"/>
      <c r="R31" s="497"/>
      <c r="S31" s="497"/>
      <c r="T31" s="497"/>
      <c r="U31" s="497"/>
      <c r="V31" s="498"/>
      <c r="W31" s="498"/>
      <c r="X31" s="348"/>
    </row>
    <row r="32" spans="17:24" ht="12.75">
      <c r="Q32" s="497"/>
      <c r="R32" s="498"/>
      <c r="S32" s="497"/>
      <c r="T32" s="497"/>
      <c r="U32" s="497"/>
      <c r="V32" s="498"/>
      <c r="W32" s="498"/>
      <c r="X32" s="348"/>
    </row>
    <row r="33" spans="17:24" ht="12.75">
      <c r="Q33" s="497"/>
      <c r="R33" s="498"/>
      <c r="S33" s="497"/>
      <c r="T33" s="497"/>
      <c r="U33" s="497"/>
      <c r="V33" s="498"/>
      <c r="W33" s="498"/>
      <c r="X33" s="348"/>
    </row>
    <row r="34" spans="17:32" ht="12.75">
      <c r="Q34" s="497"/>
      <c r="R34" s="497"/>
      <c r="S34" s="497"/>
      <c r="T34" s="497"/>
      <c r="U34" s="497"/>
      <c r="V34" s="498"/>
      <c r="W34" s="498"/>
      <c r="X34" s="348"/>
      <c r="Y34" s="348"/>
      <c r="Z34" s="348"/>
      <c r="AA34" s="348"/>
      <c r="AB34" s="348"/>
      <c r="AC34" s="348"/>
      <c r="AD34" s="348"/>
      <c r="AE34" s="348"/>
      <c r="AF34" s="348"/>
    </row>
    <row r="35" spans="17:32" ht="12.75">
      <c r="Q35" s="497"/>
      <c r="R35" s="495"/>
      <c r="S35" s="495"/>
      <c r="T35" s="495"/>
      <c r="U35" s="495"/>
      <c r="V35" s="495"/>
      <c r="W35" s="495"/>
      <c r="X35" s="495"/>
      <c r="Y35" s="495"/>
      <c r="Z35" s="495"/>
      <c r="AA35" s="495"/>
      <c r="AB35" s="495"/>
      <c r="AC35" s="495"/>
      <c r="AD35" s="495"/>
      <c r="AE35" s="495"/>
      <c r="AF35" s="348"/>
    </row>
    <row r="36" spans="17:32" ht="12.75">
      <c r="Q36" s="497"/>
      <c r="R36" s="497"/>
      <c r="S36" s="498"/>
      <c r="T36" s="498"/>
      <c r="U36" s="498"/>
      <c r="V36" s="498"/>
      <c r="W36" s="498"/>
      <c r="X36" s="498"/>
      <c r="Y36" s="498"/>
      <c r="Z36" s="497"/>
      <c r="AA36" s="498"/>
      <c r="AB36" s="497"/>
      <c r="AC36" s="497"/>
      <c r="AD36" s="498"/>
      <c r="AE36" s="498"/>
      <c r="AF36" s="348"/>
    </row>
    <row r="37" spans="17:32" ht="12.75">
      <c r="Q37" s="497"/>
      <c r="R37" s="497"/>
      <c r="S37" s="498"/>
      <c r="T37" s="498"/>
      <c r="U37" s="498"/>
      <c r="V37" s="498"/>
      <c r="W37" s="498"/>
      <c r="X37" s="497"/>
      <c r="Y37" s="497"/>
      <c r="Z37" s="497"/>
      <c r="AA37" s="498"/>
      <c r="AB37" s="497"/>
      <c r="AC37" s="497"/>
      <c r="AD37" s="498"/>
      <c r="AE37" s="498"/>
      <c r="AF37" s="348"/>
    </row>
    <row r="38" spans="17:32" ht="12.75">
      <c r="Q38" s="497"/>
      <c r="R38" s="497"/>
      <c r="S38" s="498"/>
      <c r="T38" s="498"/>
      <c r="U38" s="497"/>
      <c r="V38" s="498"/>
      <c r="W38" s="498"/>
      <c r="X38" s="497"/>
      <c r="Y38" s="497"/>
      <c r="Z38" s="497"/>
      <c r="AA38" s="498"/>
      <c r="AB38" s="497"/>
      <c r="AC38" s="497"/>
      <c r="AD38" s="498"/>
      <c r="AE38" s="498"/>
      <c r="AF38" s="348"/>
    </row>
    <row r="39" spans="17:32" ht="12.75">
      <c r="Q39" s="497"/>
      <c r="R39" s="497"/>
      <c r="S39" s="498"/>
      <c r="T39" s="498"/>
      <c r="U39" s="498"/>
      <c r="V39" s="498"/>
      <c r="W39" s="498"/>
      <c r="X39" s="497"/>
      <c r="Y39" s="497"/>
      <c r="Z39" s="497"/>
      <c r="AA39" s="498"/>
      <c r="AB39" s="497"/>
      <c r="AC39" s="497"/>
      <c r="AD39" s="498"/>
      <c r="AE39" s="498"/>
      <c r="AF39" s="348"/>
    </row>
    <row r="40" spans="17:32" ht="12.75">
      <c r="Q40" s="497"/>
      <c r="R40" s="497"/>
      <c r="S40" s="498"/>
      <c r="T40" s="498"/>
      <c r="U40" s="498"/>
      <c r="V40" s="498"/>
      <c r="W40" s="498"/>
      <c r="X40" s="497"/>
      <c r="Y40" s="497"/>
      <c r="Z40" s="497"/>
      <c r="AA40" s="498"/>
      <c r="AB40" s="497"/>
      <c r="AC40" s="497"/>
      <c r="AD40" s="498"/>
      <c r="AE40" s="498"/>
      <c r="AF40" s="348"/>
    </row>
    <row r="41" spans="17:32" ht="12.75">
      <c r="Q41" s="497"/>
      <c r="R41" s="497"/>
      <c r="S41" s="498"/>
      <c r="T41" s="498"/>
      <c r="U41" s="498"/>
      <c r="V41" s="498"/>
      <c r="W41" s="498"/>
      <c r="X41" s="497"/>
      <c r="Y41" s="497"/>
      <c r="Z41" s="497"/>
      <c r="AA41" s="497"/>
      <c r="AB41" s="497"/>
      <c r="AC41" s="497"/>
      <c r="AD41" s="498"/>
      <c r="AE41" s="498"/>
      <c r="AF41" s="348"/>
    </row>
    <row r="42" spans="17:32" ht="12.75">
      <c r="Q42" s="497"/>
      <c r="R42" s="497"/>
      <c r="S42" s="498"/>
      <c r="T42" s="498"/>
      <c r="U42" s="498"/>
      <c r="V42" s="498"/>
      <c r="W42" s="498"/>
      <c r="X42" s="497"/>
      <c r="Y42" s="497"/>
      <c r="Z42" s="497"/>
      <c r="AA42" s="498"/>
      <c r="AB42" s="497"/>
      <c r="AC42" s="497"/>
      <c r="AD42" s="498"/>
      <c r="AE42" s="498"/>
      <c r="AF42" s="348"/>
    </row>
    <row r="43" spans="17:32" ht="12.75">
      <c r="Q43" s="497"/>
      <c r="R43" s="497"/>
      <c r="S43" s="498"/>
      <c r="T43" s="498"/>
      <c r="U43" s="498"/>
      <c r="V43" s="498"/>
      <c r="W43" s="498"/>
      <c r="X43" s="497"/>
      <c r="Y43" s="497"/>
      <c r="Z43" s="497"/>
      <c r="AA43" s="498"/>
      <c r="AB43" s="497"/>
      <c r="AC43" s="497"/>
      <c r="AD43" s="498"/>
      <c r="AE43" s="498"/>
      <c r="AF43" s="348"/>
    </row>
    <row r="44" spans="17:32" ht="12.75">
      <c r="Q44" s="348"/>
      <c r="R44" s="497"/>
      <c r="S44" s="498"/>
      <c r="T44" s="498"/>
      <c r="U44" s="498"/>
      <c r="V44" s="498"/>
      <c r="W44" s="498"/>
      <c r="X44" s="497"/>
      <c r="Y44" s="497"/>
      <c r="Z44" s="497"/>
      <c r="AA44" s="497"/>
      <c r="AB44" s="497"/>
      <c r="AC44" s="497"/>
      <c r="AD44" s="498"/>
      <c r="AE44" s="498"/>
      <c r="AF44" s="348"/>
    </row>
    <row r="45" spans="17:32" ht="12.75">
      <c r="Q45" s="348"/>
      <c r="R45" s="497"/>
      <c r="S45" s="498"/>
      <c r="T45" s="498"/>
      <c r="U45" s="498"/>
      <c r="V45" s="498"/>
      <c r="W45" s="498"/>
      <c r="X45" s="497"/>
      <c r="Y45" s="497"/>
      <c r="Z45" s="497"/>
      <c r="AA45" s="498"/>
      <c r="AB45" s="497"/>
      <c r="AC45" s="497"/>
      <c r="AD45" s="498"/>
      <c r="AE45" s="498"/>
      <c r="AF45" s="348"/>
    </row>
    <row r="46" spans="17:32" ht="12.75">
      <c r="Q46" s="348"/>
      <c r="R46" s="497"/>
      <c r="S46" s="498"/>
      <c r="T46" s="498"/>
      <c r="U46" s="498"/>
      <c r="V46" s="498"/>
      <c r="W46" s="498"/>
      <c r="X46" s="498"/>
      <c r="Y46" s="497"/>
      <c r="Z46" s="497"/>
      <c r="AA46" s="498"/>
      <c r="AB46" s="497"/>
      <c r="AC46" s="497"/>
      <c r="AD46" s="498"/>
      <c r="AE46" s="498"/>
      <c r="AF46" s="348"/>
    </row>
    <row r="47" spans="17:32" ht="12.75">
      <c r="Q47" s="348"/>
      <c r="R47" s="497"/>
      <c r="S47" s="497"/>
      <c r="T47" s="498"/>
      <c r="U47" s="498"/>
      <c r="V47" s="498"/>
      <c r="W47" s="498"/>
      <c r="X47" s="497"/>
      <c r="Y47" s="497"/>
      <c r="Z47" s="497"/>
      <c r="AA47" s="498"/>
      <c r="AB47" s="497"/>
      <c r="AC47" s="497"/>
      <c r="AD47" s="497"/>
      <c r="AE47" s="498"/>
      <c r="AF47" s="348"/>
    </row>
    <row r="48" spans="17:32" ht="12.75">
      <c r="Q48" s="495"/>
      <c r="R48" s="497"/>
      <c r="S48" s="497"/>
      <c r="T48" s="497"/>
      <c r="U48" s="498"/>
      <c r="V48" s="497"/>
      <c r="W48" s="497"/>
      <c r="X48" s="497"/>
      <c r="Y48" s="497"/>
      <c r="Z48" s="497"/>
      <c r="AA48" s="498"/>
      <c r="AB48" s="497"/>
      <c r="AC48" s="497"/>
      <c r="AD48" s="497"/>
      <c r="AE48" s="497"/>
      <c r="AF48" s="348"/>
    </row>
    <row r="49" spans="17:32" ht="12.75">
      <c r="Q49" s="497"/>
      <c r="R49" s="497"/>
      <c r="S49" s="498"/>
      <c r="T49" s="498"/>
      <c r="U49" s="498"/>
      <c r="V49" s="497"/>
      <c r="W49" s="498"/>
      <c r="X49" s="498"/>
      <c r="Y49" s="497"/>
      <c r="Z49" s="497"/>
      <c r="AA49" s="498"/>
      <c r="AB49" s="497"/>
      <c r="AC49" s="497"/>
      <c r="AD49" s="497"/>
      <c r="AE49" s="497"/>
      <c r="AF49" s="348"/>
    </row>
    <row r="50" spans="17:32" ht="12.75">
      <c r="Q50" s="497"/>
      <c r="R50" s="497"/>
      <c r="S50" s="498"/>
      <c r="T50" s="498"/>
      <c r="U50" s="498"/>
      <c r="V50" s="498"/>
      <c r="W50" s="498"/>
      <c r="X50" s="498"/>
      <c r="Y50" s="498"/>
      <c r="Z50" s="497"/>
      <c r="AA50" s="498"/>
      <c r="AB50" s="498"/>
      <c r="AC50" s="497"/>
      <c r="AD50" s="498"/>
      <c r="AE50" s="498"/>
      <c r="AF50" s="348"/>
    </row>
    <row r="51" spans="17:32" ht="12.75">
      <c r="Q51" s="497"/>
      <c r="R51" s="348"/>
      <c r="S51" s="348"/>
      <c r="T51" s="348"/>
      <c r="U51" s="348"/>
      <c r="V51" s="348"/>
      <c r="W51" s="348"/>
      <c r="X51" s="348"/>
      <c r="Y51" s="348"/>
      <c r="Z51" s="348"/>
      <c r="AA51" s="348"/>
      <c r="AB51" s="348"/>
      <c r="AC51" s="348"/>
      <c r="AD51" s="348"/>
      <c r="AE51" s="348"/>
      <c r="AF51" s="348"/>
    </row>
    <row r="52" spans="17:32" ht="12.75">
      <c r="Q52" s="497"/>
      <c r="R52" s="348"/>
      <c r="S52" s="348"/>
      <c r="T52" s="348"/>
      <c r="U52" s="348"/>
      <c r="V52" s="348"/>
      <c r="W52" s="348"/>
      <c r="X52" s="348"/>
      <c r="Y52" s="348"/>
      <c r="Z52" s="348"/>
      <c r="AA52" s="348"/>
      <c r="AB52" s="348"/>
      <c r="AC52" s="348"/>
      <c r="AD52" s="348"/>
      <c r="AE52" s="348"/>
      <c r="AF52" s="348"/>
    </row>
    <row r="53" spans="17:32" ht="12.75">
      <c r="Q53" s="497"/>
      <c r="R53" s="495"/>
      <c r="S53" s="495"/>
      <c r="T53" s="495"/>
      <c r="U53" s="495"/>
      <c r="V53" s="348"/>
      <c r="W53" s="348"/>
      <c r="X53" s="495"/>
      <c r="Y53" s="495"/>
      <c r="Z53" s="495"/>
      <c r="AA53" s="348"/>
      <c r="AB53" s="348"/>
      <c r="AC53" s="495"/>
      <c r="AD53" s="495"/>
      <c r="AE53" s="495"/>
      <c r="AF53" s="348"/>
    </row>
    <row r="54" spans="17:32" ht="12.75">
      <c r="Q54" s="497"/>
      <c r="R54" s="497"/>
      <c r="S54" s="498"/>
      <c r="T54" s="498"/>
      <c r="U54" s="498"/>
      <c r="V54" s="498"/>
      <c r="W54" s="498"/>
      <c r="X54" s="498"/>
      <c r="Y54" s="498"/>
      <c r="Z54" s="498"/>
      <c r="AA54" s="348"/>
      <c r="AB54" s="348"/>
      <c r="AC54" s="497"/>
      <c r="AD54" s="498"/>
      <c r="AE54" s="497"/>
      <c r="AF54" s="348"/>
    </row>
    <row r="55" spans="17:32" ht="12.75">
      <c r="Q55" s="497"/>
      <c r="R55" s="497"/>
      <c r="S55" s="498"/>
      <c r="T55" s="498"/>
      <c r="U55" s="498"/>
      <c r="V55" s="498"/>
      <c r="W55" s="498"/>
      <c r="X55" s="498"/>
      <c r="Y55" s="498"/>
      <c r="Z55" s="498"/>
      <c r="AA55" s="348"/>
      <c r="AB55" s="348"/>
      <c r="AC55" s="497"/>
      <c r="AD55" s="498"/>
      <c r="AE55" s="497"/>
      <c r="AF55" s="348"/>
    </row>
    <row r="56" spans="17:32" ht="12.75">
      <c r="Q56" s="497"/>
      <c r="R56" s="497"/>
      <c r="S56" s="498"/>
      <c r="T56" s="498"/>
      <c r="U56" s="497"/>
      <c r="V56" s="498"/>
      <c r="W56" s="498"/>
      <c r="X56" s="497"/>
      <c r="Y56" s="498"/>
      <c r="Z56" s="498"/>
      <c r="AA56" s="348"/>
      <c r="AB56" s="348"/>
      <c r="AC56" s="497"/>
      <c r="AD56" s="498"/>
      <c r="AE56" s="497"/>
      <c r="AF56" s="348"/>
    </row>
    <row r="57" spans="17:32" ht="12.75">
      <c r="Q57" s="497"/>
      <c r="R57" s="497"/>
      <c r="S57" s="498"/>
      <c r="T57" s="498"/>
      <c r="U57" s="498"/>
      <c r="V57" s="498"/>
      <c r="W57" s="498"/>
      <c r="X57" s="498"/>
      <c r="Y57" s="498"/>
      <c r="Z57" s="498"/>
      <c r="AA57" s="348"/>
      <c r="AB57" s="348"/>
      <c r="AC57" s="497"/>
      <c r="AD57" s="498"/>
      <c r="AE57" s="497"/>
      <c r="AF57" s="348"/>
    </row>
    <row r="58" spans="17:32" ht="12.75">
      <c r="Q58" s="497"/>
      <c r="R58" s="497"/>
      <c r="S58" s="498"/>
      <c r="T58" s="498"/>
      <c r="U58" s="498"/>
      <c r="V58" s="498"/>
      <c r="W58" s="498"/>
      <c r="X58" s="498"/>
      <c r="Y58" s="498"/>
      <c r="Z58" s="498"/>
      <c r="AA58" s="348"/>
      <c r="AB58" s="348"/>
      <c r="AC58" s="497"/>
      <c r="AD58" s="498"/>
      <c r="AE58" s="497"/>
      <c r="AF58" s="348"/>
    </row>
    <row r="59" spans="17:32" ht="12.75">
      <c r="Q59" s="497"/>
      <c r="R59" s="497"/>
      <c r="S59" s="498"/>
      <c r="T59" s="498"/>
      <c r="U59" s="498"/>
      <c r="V59" s="498"/>
      <c r="W59" s="498"/>
      <c r="X59" s="498"/>
      <c r="Y59" s="498"/>
      <c r="Z59" s="498"/>
      <c r="AA59" s="348"/>
      <c r="AB59" s="348"/>
      <c r="AC59" s="497"/>
      <c r="AD59" s="497"/>
      <c r="AE59" s="497"/>
      <c r="AF59" s="348"/>
    </row>
    <row r="60" spans="17:32" ht="12.75">
      <c r="Q60" s="497"/>
      <c r="R60" s="497"/>
      <c r="S60" s="498"/>
      <c r="T60" s="498"/>
      <c r="U60" s="498"/>
      <c r="V60" s="498"/>
      <c r="W60" s="498"/>
      <c r="X60" s="498"/>
      <c r="Y60" s="498"/>
      <c r="Z60" s="498"/>
      <c r="AA60" s="348"/>
      <c r="AB60" s="348"/>
      <c r="AC60" s="497"/>
      <c r="AD60" s="498"/>
      <c r="AE60" s="497"/>
      <c r="AF60" s="348"/>
    </row>
    <row r="61" spans="17:32" ht="12.75">
      <c r="Q61" s="497"/>
      <c r="R61" s="497"/>
      <c r="S61" s="498"/>
      <c r="T61" s="498"/>
      <c r="U61" s="498"/>
      <c r="V61" s="498"/>
      <c r="W61" s="497"/>
      <c r="X61" s="498"/>
      <c r="Y61" s="498"/>
      <c r="Z61" s="498"/>
      <c r="AA61" s="348"/>
      <c r="AB61" s="348"/>
      <c r="AC61" s="497"/>
      <c r="AD61" s="498"/>
      <c r="AE61" s="497"/>
      <c r="AF61" s="348"/>
    </row>
    <row r="62" spans="17:32" ht="12.75">
      <c r="Q62" s="497"/>
      <c r="R62" s="497"/>
      <c r="S62" s="498"/>
      <c r="T62" s="498"/>
      <c r="U62" s="498"/>
      <c r="V62" s="498"/>
      <c r="W62" s="497"/>
      <c r="X62" s="498"/>
      <c r="Y62" s="498"/>
      <c r="Z62" s="498"/>
      <c r="AA62" s="348"/>
      <c r="AB62" s="348"/>
      <c r="AC62" s="497"/>
      <c r="AD62" s="497"/>
      <c r="AE62" s="497"/>
      <c r="AF62" s="348"/>
    </row>
    <row r="63" spans="17:32" ht="12.75">
      <c r="Q63" s="348"/>
      <c r="R63" s="497"/>
      <c r="S63" s="498"/>
      <c r="T63" s="498"/>
      <c r="U63" s="498"/>
      <c r="V63" s="498"/>
      <c r="W63" s="348"/>
      <c r="X63" s="498"/>
      <c r="Y63" s="498"/>
      <c r="Z63" s="498"/>
      <c r="AA63" s="348"/>
      <c r="AB63" s="348"/>
      <c r="AC63" s="497"/>
      <c r="AD63" s="498"/>
      <c r="AE63" s="497"/>
      <c r="AF63" s="348"/>
    </row>
    <row r="64" spans="17:32" ht="12.75">
      <c r="Q64" s="348"/>
      <c r="R64" s="497"/>
      <c r="S64" s="498"/>
      <c r="T64" s="498"/>
      <c r="U64" s="498"/>
      <c r="V64" s="498"/>
      <c r="W64" s="348"/>
      <c r="X64" s="498"/>
      <c r="Y64" s="498"/>
      <c r="Z64" s="498"/>
      <c r="AA64" s="348"/>
      <c r="AB64" s="348"/>
      <c r="AC64" s="497"/>
      <c r="AD64" s="498"/>
      <c r="AE64" s="497"/>
      <c r="AF64" s="348"/>
    </row>
    <row r="65" spans="17:32" ht="12.75">
      <c r="Q65" s="348"/>
      <c r="R65" s="497"/>
      <c r="S65" s="497"/>
      <c r="T65" s="498"/>
      <c r="U65" s="498"/>
      <c r="V65" s="498"/>
      <c r="W65" s="348"/>
      <c r="X65" s="498"/>
      <c r="Y65" s="498"/>
      <c r="Z65" s="498"/>
      <c r="AA65" s="348"/>
      <c r="AB65" s="348"/>
      <c r="AC65" s="497"/>
      <c r="AD65" s="498"/>
      <c r="AE65" s="497"/>
      <c r="AF65" s="348"/>
    </row>
    <row r="66" spans="17:32" ht="12.75">
      <c r="Q66" s="348"/>
      <c r="R66" s="497"/>
      <c r="S66" s="497"/>
      <c r="T66" s="497"/>
      <c r="U66" s="498"/>
      <c r="V66" s="498"/>
      <c r="W66" s="348"/>
      <c r="X66" s="498"/>
      <c r="Y66" s="497"/>
      <c r="Z66" s="497"/>
      <c r="AA66" s="348"/>
      <c r="AB66" s="348"/>
      <c r="AC66" s="497"/>
      <c r="AD66" s="498"/>
      <c r="AE66" s="497"/>
      <c r="AF66" s="348"/>
    </row>
    <row r="67" spans="17:32" ht="12.75">
      <c r="Q67" s="348"/>
      <c r="R67" s="497"/>
      <c r="S67" s="498"/>
      <c r="T67" s="498"/>
      <c r="U67" s="498"/>
      <c r="V67" s="498"/>
      <c r="W67" s="348"/>
      <c r="X67" s="498"/>
      <c r="Y67" s="497"/>
      <c r="Z67" s="498"/>
      <c r="AA67" s="348"/>
      <c r="AB67" s="348"/>
      <c r="AC67" s="497"/>
      <c r="AD67" s="498"/>
      <c r="AE67" s="497"/>
      <c r="AF67" s="348"/>
    </row>
    <row r="68" spans="17:32" ht="12.75">
      <c r="Q68" s="348"/>
      <c r="R68" s="497"/>
      <c r="S68" s="498"/>
      <c r="T68" s="498"/>
      <c r="U68" s="498"/>
      <c r="V68" s="498"/>
      <c r="W68" s="348"/>
      <c r="X68" s="498"/>
      <c r="Y68" s="498"/>
      <c r="Z68" s="498"/>
      <c r="AA68" s="348"/>
      <c r="AB68" s="348"/>
      <c r="AC68" s="497"/>
      <c r="AD68" s="498"/>
      <c r="AE68" s="498"/>
      <c r="AF68" s="348"/>
    </row>
    <row r="69" spans="17:32" ht="12.75">
      <c r="Q69" s="348"/>
      <c r="R69" s="348"/>
      <c r="S69" s="348"/>
      <c r="T69" s="348"/>
      <c r="U69" s="348"/>
      <c r="V69" s="348"/>
      <c r="W69" s="348"/>
      <c r="X69" s="348"/>
      <c r="Y69" s="348"/>
      <c r="Z69" s="348"/>
      <c r="AA69" s="348"/>
      <c r="AB69" s="348"/>
      <c r="AC69" s="348"/>
      <c r="AD69" s="348"/>
      <c r="AE69" s="348"/>
      <c r="AF69" s="348"/>
    </row>
    <row r="70" spans="17:32" ht="12.75">
      <c r="Q70" s="348"/>
      <c r="R70" s="348"/>
      <c r="S70" s="348"/>
      <c r="T70" s="348"/>
      <c r="U70" s="348"/>
      <c r="V70" s="348"/>
      <c r="W70" s="348"/>
      <c r="X70" s="348"/>
      <c r="Y70" s="348"/>
      <c r="Z70" s="348"/>
      <c r="AA70" s="348"/>
      <c r="AB70" s="348"/>
      <c r="AC70" s="348"/>
      <c r="AD70" s="348"/>
      <c r="AE70" s="348"/>
      <c r="AF70" s="348"/>
    </row>
    <row r="71" spans="17:32" ht="12.75">
      <c r="Q71" s="348"/>
      <c r="R71" s="348"/>
      <c r="S71" s="348"/>
      <c r="T71" s="348"/>
      <c r="U71" s="348"/>
      <c r="V71" s="348"/>
      <c r="W71" s="348"/>
      <c r="X71" s="348"/>
      <c r="Y71" s="348"/>
      <c r="Z71" s="348"/>
      <c r="AA71" s="348"/>
      <c r="AB71" s="348"/>
      <c r="AC71" s="348"/>
      <c r="AD71" s="348"/>
      <c r="AE71" s="348"/>
      <c r="AF71" s="348"/>
    </row>
    <row r="72" spans="18:32" ht="12.75">
      <c r="R72" s="348"/>
      <c r="S72" s="348"/>
      <c r="T72" s="348"/>
      <c r="U72" s="348"/>
      <c r="V72" s="348"/>
      <c r="W72" s="348"/>
      <c r="X72" s="348"/>
      <c r="Y72" s="348"/>
      <c r="Z72" s="348"/>
      <c r="AA72" s="348"/>
      <c r="AB72" s="348"/>
      <c r="AC72" s="348"/>
      <c r="AD72" s="348"/>
      <c r="AE72" s="348"/>
      <c r="AF72" s="348"/>
    </row>
    <row r="73" spans="18:32" ht="12.75">
      <c r="R73" s="348"/>
      <c r="S73" s="348"/>
      <c r="T73" s="348"/>
      <c r="U73" s="348"/>
      <c r="V73" s="348"/>
      <c r="W73" s="348"/>
      <c r="X73" s="348"/>
      <c r="Y73" s="348"/>
      <c r="Z73" s="348"/>
      <c r="AA73" s="348"/>
      <c r="AB73" s="348"/>
      <c r="AC73" s="348"/>
      <c r="AD73" s="348"/>
      <c r="AE73" s="348"/>
      <c r="AF73" s="348"/>
    </row>
    <row r="74" spans="18:32" ht="12.75">
      <c r="R74" s="495"/>
      <c r="S74" s="495"/>
      <c r="T74" s="495"/>
      <c r="U74" s="495"/>
      <c r="V74" s="495"/>
      <c r="W74" s="495"/>
      <c r="X74" s="495"/>
      <c r="Y74" s="495"/>
      <c r="Z74" s="495"/>
      <c r="AA74" s="495"/>
      <c r="AB74" s="495"/>
      <c r="AC74" s="495"/>
      <c r="AD74" s="495"/>
      <c r="AE74" s="495"/>
      <c r="AF74" s="348"/>
    </row>
    <row r="75" spans="18:32" ht="12.75">
      <c r="R75" s="497"/>
      <c r="S75" s="498"/>
      <c r="T75" s="498"/>
      <c r="U75" s="498"/>
      <c r="V75" s="498"/>
      <c r="W75" s="498"/>
      <c r="X75" s="498"/>
      <c r="Y75" s="498"/>
      <c r="Z75" s="497"/>
      <c r="AA75" s="498"/>
      <c r="AB75" s="497"/>
      <c r="AC75" s="497"/>
      <c r="AD75" s="498"/>
      <c r="AE75" s="498"/>
      <c r="AF75" s="348"/>
    </row>
    <row r="76" spans="18:32" ht="12.75">
      <c r="R76" s="497"/>
      <c r="S76" s="498"/>
      <c r="T76" s="498"/>
      <c r="U76" s="498"/>
      <c r="V76" s="498"/>
      <c r="W76" s="498"/>
      <c r="X76" s="498"/>
      <c r="Y76" s="497"/>
      <c r="Z76" s="497"/>
      <c r="AA76" s="498"/>
      <c r="AB76" s="497"/>
      <c r="AC76" s="497"/>
      <c r="AD76" s="498"/>
      <c r="AE76" s="498"/>
      <c r="AF76" s="348"/>
    </row>
    <row r="77" spans="18:32" ht="12.75">
      <c r="R77" s="497"/>
      <c r="S77" s="498"/>
      <c r="T77" s="498"/>
      <c r="U77" s="497"/>
      <c r="V77" s="498"/>
      <c r="W77" s="498"/>
      <c r="X77" s="498"/>
      <c r="Y77" s="497"/>
      <c r="Z77" s="497"/>
      <c r="AA77" s="498"/>
      <c r="AB77" s="497"/>
      <c r="AC77" s="497"/>
      <c r="AD77" s="498"/>
      <c r="AE77" s="498"/>
      <c r="AF77" s="348"/>
    </row>
    <row r="78" spans="18:32" ht="12.75">
      <c r="R78" s="497"/>
      <c r="S78" s="498"/>
      <c r="T78" s="498"/>
      <c r="U78" s="498"/>
      <c r="V78" s="498"/>
      <c r="W78" s="498"/>
      <c r="X78" s="497"/>
      <c r="Y78" s="497"/>
      <c r="Z78" s="497"/>
      <c r="AA78" s="498"/>
      <c r="AB78" s="497"/>
      <c r="AC78" s="497"/>
      <c r="AD78" s="498"/>
      <c r="AE78" s="498"/>
      <c r="AF78" s="348"/>
    </row>
    <row r="79" spans="18:32" ht="12.75">
      <c r="R79" s="497"/>
      <c r="S79" s="498"/>
      <c r="T79" s="498"/>
      <c r="U79" s="498"/>
      <c r="V79" s="498"/>
      <c r="W79" s="498"/>
      <c r="X79" s="498"/>
      <c r="Y79" s="497"/>
      <c r="Z79" s="497"/>
      <c r="AA79" s="498"/>
      <c r="AB79" s="497"/>
      <c r="AC79" s="497"/>
      <c r="AD79" s="498"/>
      <c r="AE79" s="498"/>
      <c r="AF79" s="348"/>
    </row>
    <row r="80" spans="18:32" ht="12.75">
      <c r="R80" s="497"/>
      <c r="S80" s="498"/>
      <c r="T80" s="498"/>
      <c r="U80" s="498"/>
      <c r="V80" s="498"/>
      <c r="W80" s="498"/>
      <c r="X80" s="498"/>
      <c r="Y80" s="497"/>
      <c r="Z80" s="497"/>
      <c r="AA80" s="497"/>
      <c r="AB80" s="497"/>
      <c r="AC80" s="497"/>
      <c r="AD80" s="498"/>
      <c r="AE80" s="498"/>
      <c r="AF80" s="348"/>
    </row>
    <row r="81" spans="18:32" ht="12.75">
      <c r="R81" s="497"/>
      <c r="S81" s="498"/>
      <c r="T81" s="498"/>
      <c r="U81" s="498"/>
      <c r="V81" s="498"/>
      <c r="W81" s="498"/>
      <c r="X81" s="497"/>
      <c r="Y81" s="497"/>
      <c r="Z81" s="497"/>
      <c r="AA81" s="498"/>
      <c r="AB81" s="497"/>
      <c r="AC81" s="497"/>
      <c r="AD81" s="498"/>
      <c r="AE81" s="498"/>
      <c r="AF81" s="348"/>
    </row>
    <row r="82" spans="18:32" ht="12.75">
      <c r="R82" s="497"/>
      <c r="S82" s="498"/>
      <c r="T82" s="498"/>
      <c r="U82" s="498"/>
      <c r="V82" s="498"/>
      <c r="W82" s="498"/>
      <c r="X82" s="498"/>
      <c r="Y82" s="497"/>
      <c r="Z82" s="497"/>
      <c r="AA82" s="498"/>
      <c r="AB82" s="497"/>
      <c r="AC82" s="497"/>
      <c r="AD82" s="498"/>
      <c r="AE82" s="498"/>
      <c r="AF82" s="348"/>
    </row>
    <row r="83" spans="18:32" ht="12.75">
      <c r="R83" s="497"/>
      <c r="S83" s="498"/>
      <c r="T83" s="498"/>
      <c r="U83" s="498"/>
      <c r="V83" s="498"/>
      <c r="W83" s="498"/>
      <c r="X83" s="497"/>
      <c r="Y83" s="497"/>
      <c r="Z83" s="497"/>
      <c r="AA83" s="497"/>
      <c r="AB83" s="497"/>
      <c r="AC83" s="497"/>
      <c r="AD83" s="498"/>
      <c r="AE83" s="498"/>
      <c r="AF83" s="348"/>
    </row>
    <row r="84" spans="18:32" ht="12.75">
      <c r="R84" s="497"/>
      <c r="S84" s="498"/>
      <c r="T84" s="498"/>
      <c r="U84" s="498"/>
      <c r="V84" s="498"/>
      <c r="W84" s="498"/>
      <c r="X84" s="497"/>
      <c r="Y84" s="497"/>
      <c r="Z84" s="497"/>
      <c r="AA84" s="498"/>
      <c r="AB84" s="497"/>
      <c r="AC84" s="497"/>
      <c r="AD84" s="498"/>
      <c r="AE84" s="498"/>
      <c r="AF84" s="348"/>
    </row>
    <row r="85" spans="18:32" ht="12.75">
      <c r="R85" s="497"/>
      <c r="S85" s="498"/>
      <c r="T85" s="498"/>
      <c r="U85" s="498"/>
      <c r="V85" s="498"/>
      <c r="W85" s="498"/>
      <c r="X85" s="498"/>
      <c r="Y85" s="497"/>
      <c r="Z85" s="497"/>
      <c r="AA85" s="498"/>
      <c r="AB85" s="497"/>
      <c r="AC85" s="497"/>
      <c r="AD85" s="498"/>
      <c r="AE85" s="498"/>
      <c r="AF85" s="348"/>
    </row>
    <row r="86" spans="18:32" ht="12.75">
      <c r="R86" s="497"/>
      <c r="S86" s="497"/>
      <c r="T86" s="498"/>
      <c r="U86" s="498"/>
      <c r="V86" s="498"/>
      <c r="W86" s="498"/>
      <c r="X86" s="497"/>
      <c r="Y86" s="497"/>
      <c r="Z86" s="497"/>
      <c r="AA86" s="498"/>
      <c r="AB86" s="497"/>
      <c r="AC86" s="497"/>
      <c r="AD86" s="497"/>
      <c r="AE86" s="498"/>
      <c r="AF86" s="348"/>
    </row>
    <row r="87" spans="18:32" ht="12.75">
      <c r="R87" s="497"/>
      <c r="S87" s="497"/>
      <c r="T87" s="497"/>
      <c r="U87" s="498"/>
      <c r="V87" s="497"/>
      <c r="W87" s="497"/>
      <c r="X87" s="497"/>
      <c r="Y87" s="497"/>
      <c r="Z87" s="497"/>
      <c r="AA87" s="498"/>
      <c r="AB87" s="497"/>
      <c r="AC87" s="497"/>
      <c r="AD87" s="497"/>
      <c r="AE87" s="497"/>
      <c r="AF87" s="348"/>
    </row>
    <row r="88" spans="18:32" ht="12.75">
      <c r="R88" s="497"/>
      <c r="S88" s="498"/>
      <c r="T88" s="498"/>
      <c r="U88" s="498"/>
      <c r="V88" s="497"/>
      <c r="W88" s="498"/>
      <c r="X88" s="498"/>
      <c r="Y88" s="497"/>
      <c r="Z88" s="497"/>
      <c r="AA88" s="498"/>
      <c r="AB88" s="497"/>
      <c r="AC88" s="497"/>
      <c r="AD88" s="497"/>
      <c r="AE88" s="497"/>
      <c r="AF88" s="348"/>
    </row>
    <row r="89" spans="18:32" ht="12.75">
      <c r="R89" s="497"/>
      <c r="S89" s="498"/>
      <c r="T89" s="498"/>
      <c r="U89" s="498"/>
      <c r="V89" s="498"/>
      <c r="W89" s="498"/>
      <c r="X89" s="498"/>
      <c r="Y89" s="498"/>
      <c r="Z89" s="497"/>
      <c r="AA89" s="498"/>
      <c r="AB89" s="498"/>
      <c r="AC89" s="497"/>
      <c r="AD89" s="498"/>
      <c r="AE89" s="498"/>
      <c r="AF89" s="348"/>
    </row>
    <row r="90" spans="18:32" ht="12.75">
      <c r="R90" s="348"/>
      <c r="S90" s="348"/>
      <c r="T90" s="348"/>
      <c r="U90" s="348"/>
      <c r="V90" s="348"/>
      <c r="W90" s="348"/>
      <c r="X90" s="348"/>
      <c r="Y90" s="348"/>
      <c r="Z90" s="348"/>
      <c r="AA90" s="348"/>
      <c r="AB90" s="348"/>
      <c r="AC90" s="348"/>
      <c r="AD90" s="348"/>
      <c r="AE90" s="348"/>
      <c r="AF90" s="348"/>
    </row>
    <row r="91" spans="18:32" ht="12.75">
      <c r="R91" s="348"/>
      <c r="S91" s="348"/>
      <c r="T91" s="348"/>
      <c r="U91" s="348"/>
      <c r="V91" s="348"/>
      <c r="W91" s="348"/>
      <c r="X91" s="348"/>
      <c r="Y91" s="348"/>
      <c r="Z91" s="348"/>
      <c r="AA91" s="348"/>
      <c r="AB91" s="348"/>
      <c r="AC91" s="348"/>
      <c r="AD91" s="348"/>
      <c r="AE91" s="348"/>
      <c r="AF91" s="348"/>
    </row>
    <row r="92" spans="18:32" ht="12.75">
      <c r="R92" s="495"/>
      <c r="S92" s="495"/>
      <c r="T92" s="495"/>
      <c r="U92" s="348"/>
      <c r="V92" s="348"/>
      <c r="W92" s="495"/>
      <c r="X92" s="495"/>
      <c r="Y92" s="495"/>
      <c r="Z92" s="348"/>
      <c r="AA92" s="348"/>
      <c r="AB92" s="348"/>
      <c r="AC92" s="348"/>
      <c r="AD92" s="348"/>
      <c r="AE92" s="348"/>
      <c r="AF92" s="348"/>
    </row>
    <row r="93" spans="18:32" ht="12.75">
      <c r="R93" s="497"/>
      <c r="S93" s="498"/>
      <c r="T93" s="498"/>
      <c r="U93" s="348"/>
      <c r="V93" s="348"/>
      <c r="W93" s="498"/>
      <c r="X93" s="498"/>
      <c r="Y93" s="498"/>
      <c r="Z93" s="348"/>
      <c r="AA93" s="348"/>
      <c r="AB93" s="348"/>
      <c r="AC93" s="348"/>
      <c r="AD93" s="348"/>
      <c r="AE93" s="348"/>
      <c r="AF93" s="348"/>
    </row>
    <row r="94" spans="18:32" ht="12.75">
      <c r="R94" s="497"/>
      <c r="S94" s="498"/>
      <c r="T94" s="498"/>
      <c r="U94" s="348"/>
      <c r="V94" s="348"/>
      <c r="W94" s="498"/>
      <c r="X94" s="498"/>
      <c r="Y94" s="498"/>
      <c r="Z94" s="348"/>
      <c r="AA94" s="348"/>
      <c r="AB94" s="348"/>
      <c r="AC94" s="348"/>
      <c r="AD94" s="348"/>
      <c r="AE94" s="348"/>
      <c r="AF94" s="348"/>
    </row>
    <row r="95" spans="18:32" ht="12.75">
      <c r="R95" s="497"/>
      <c r="S95" s="498"/>
      <c r="T95" s="498"/>
      <c r="U95" s="348"/>
      <c r="V95" s="348"/>
      <c r="W95" s="497"/>
      <c r="X95" s="498"/>
      <c r="Y95" s="498"/>
      <c r="Z95" s="348"/>
      <c r="AA95" s="348"/>
      <c r="AB95" s="348"/>
      <c r="AC95" s="348"/>
      <c r="AD95" s="348"/>
      <c r="AE95" s="348"/>
      <c r="AF95" s="348"/>
    </row>
    <row r="96" spans="18:32" ht="12.75">
      <c r="R96" s="497"/>
      <c r="S96" s="498"/>
      <c r="T96" s="498"/>
      <c r="U96" s="348"/>
      <c r="V96" s="348"/>
      <c r="W96" s="498"/>
      <c r="X96" s="498"/>
      <c r="Y96" s="498"/>
      <c r="Z96" s="348"/>
      <c r="AA96" s="348"/>
      <c r="AB96" s="348"/>
      <c r="AC96" s="348"/>
      <c r="AD96" s="348"/>
      <c r="AE96" s="348"/>
      <c r="AF96" s="348"/>
    </row>
    <row r="97" spans="18:32" ht="12.75">
      <c r="R97" s="497"/>
      <c r="S97" s="498"/>
      <c r="T97" s="498"/>
      <c r="U97" s="348"/>
      <c r="V97" s="348"/>
      <c r="W97" s="498"/>
      <c r="X97" s="498"/>
      <c r="Y97" s="498"/>
      <c r="Z97" s="348"/>
      <c r="AA97" s="348"/>
      <c r="AB97" s="348"/>
      <c r="AC97" s="348"/>
      <c r="AD97" s="348"/>
      <c r="AE97" s="348"/>
      <c r="AF97" s="348"/>
    </row>
    <row r="98" spans="18:32" ht="12.75">
      <c r="R98" s="497"/>
      <c r="S98" s="498"/>
      <c r="T98" s="498"/>
      <c r="U98" s="348"/>
      <c r="V98" s="348"/>
      <c r="W98" s="498"/>
      <c r="X98" s="498"/>
      <c r="Y98" s="498"/>
      <c r="Z98" s="348"/>
      <c r="AA98" s="348"/>
      <c r="AB98" s="348"/>
      <c r="AC98" s="348"/>
      <c r="AD98" s="348"/>
      <c r="AE98" s="348"/>
      <c r="AF98" s="348"/>
    </row>
    <row r="99" spans="18:32" ht="12.75">
      <c r="R99" s="497"/>
      <c r="S99" s="498"/>
      <c r="T99" s="498"/>
      <c r="U99" s="348"/>
      <c r="V99" s="348"/>
      <c r="W99" s="498"/>
      <c r="X99" s="498"/>
      <c r="Y99" s="498"/>
      <c r="Z99" s="348"/>
      <c r="AA99" s="348"/>
      <c r="AB99" s="348"/>
      <c r="AC99" s="348"/>
      <c r="AD99" s="348"/>
      <c r="AE99" s="348"/>
      <c r="AF99" s="348"/>
    </row>
    <row r="100" spans="18:32" ht="12.75">
      <c r="R100" s="497"/>
      <c r="S100" s="498"/>
      <c r="T100" s="498"/>
      <c r="U100" s="348"/>
      <c r="V100" s="348"/>
      <c r="W100" s="498"/>
      <c r="X100" s="498"/>
      <c r="Y100" s="498"/>
      <c r="Z100" s="348"/>
      <c r="AA100" s="348"/>
      <c r="AB100" s="348"/>
      <c r="AC100" s="348"/>
      <c r="AD100" s="348"/>
      <c r="AE100" s="348"/>
      <c r="AF100" s="348"/>
    </row>
    <row r="101" spans="18:32" ht="12.75">
      <c r="R101" s="497"/>
      <c r="S101" s="498"/>
      <c r="T101" s="498"/>
      <c r="U101" s="348"/>
      <c r="V101" s="348"/>
      <c r="W101" s="498"/>
      <c r="X101" s="498"/>
      <c r="Y101" s="498"/>
      <c r="Z101" s="348"/>
      <c r="AA101" s="348"/>
      <c r="AB101" s="348"/>
      <c r="AC101" s="348"/>
      <c r="AD101" s="348"/>
      <c r="AE101" s="348"/>
      <c r="AF101" s="348"/>
    </row>
    <row r="102" spans="18:32" ht="12.75">
      <c r="R102" s="497"/>
      <c r="S102" s="498"/>
      <c r="T102" s="498"/>
      <c r="U102" s="348"/>
      <c r="V102" s="348"/>
      <c r="W102" s="498"/>
      <c r="X102" s="498"/>
      <c r="Y102" s="498"/>
      <c r="Z102" s="348"/>
      <c r="AA102" s="348"/>
      <c r="AB102" s="348"/>
      <c r="AC102" s="348"/>
      <c r="AD102" s="348"/>
      <c r="AE102" s="348"/>
      <c r="AF102" s="348"/>
    </row>
    <row r="103" spans="18:32" ht="12.75">
      <c r="R103" s="497"/>
      <c r="S103" s="498"/>
      <c r="T103" s="498"/>
      <c r="U103" s="348"/>
      <c r="V103" s="348"/>
      <c r="W103" s="498"/>
      <c r="X103" s="498"/>
      <c r="Y103" s="498"/>
      <c r="Z103" s="348"/>
      <c r="AA103" s="348"/>
      <c r="AB103" s="348"/>
      <c r="AC103" s="348"/>
      <c r="AD103" s="348"/>
      <c r="AE103" s="348"/>
      <c r="AF103" s="348"/>
    </row>
    <row r="104" spans="18:32" ht="12.75">
      <c r="R104" s="497"/>
      <c r="S104" s="497"/>
      <c r="T104" s="498"/>
      <c r="U104" s="348"/>
      <c r="V104" s="348"/>
      <c r="W104" s="498"/>
      <c r="X104" s="498"/>
      <c r="Y104" s="498"/>
      <c r="Z104" s="348"/>
      <c r="AA104" s="348"/>
      <c r="AB104" s="348"/>
      <c r="AC104" s="348"/>
      <c r="AD104" s="348"/>
      <c r="AE104" s="348"/>
      <c r="AF104" s="348"/>
    </row>
    <row r="105" spans="18:32" ht="12.75">
      <c r="R105" s="497"/>
      <c r="S105" s="497"/>
      <c r="T105" s="497"/>
      <c r="U105" s="348"/>
      <c r="V105" s="348"/>
      <c r="W105" s="498"/>
      <c r="X105" s="497"/>
      <c r="Y105" s="497"/>
      <c r="Z105" s="348"/>
      <c r="AA105" s="348"/>
      <c r="AB105" s="348"/>
      <c r="AC105" s="348"/>
      <c r="AD105" s="348"/>
      <c r="AE105" s="348"/>
      <c r="AF105" s="348"/>
    </row>
    <row r="106" spans="18:32" ht="12.75">
      <c r="R106" s="497"/>
      <c r="S106" s="498"/>
      <c r="T106" s="498"/>
      <c r="U106" s="348"/>
      <c r="V106" s="348"/>
      <c r="W106" s="498"/>
      <c r="X106" s="497"/>
      <c r="Y106" s="498"/>
      <c r="Z106" s="348"/>
      <c r="AA106" s="348"/>
      <c r="AB106" s="348"/>
      <c r="AC106" s="348"/>
      <c r="AD106" s="348"/>
      <c r="AE106" s="348"/>
      <c r="AF106" s="348"/>
    </row>
    <row r="107" spans="18:32" ht="12.75">
      <c r="R107" s="497"/>
      <c r="S107" s="498"/>
      <c r="T107" s="498"/>
      <c r="U107" s="348"/>
      <c r="V107" s="348"/>
      <c r="W107" s="498"/>
      <c r="X107" s="498"/>
      <c r="Y107" s="498"/>
      <c r="Z107" s="348"/>
      <c r="AA107" s="348"/>
      <c r="AB107" s="348"/>
      <c r="AC107" s="348"/>
      <c r="AD107" s="348"/>
      <c r="AE107" s="348"/>
      <c r="AF107" s="348"/>
    </row>
    <row r="108" spans="18:32" ht="12.75">
      <c r="R108" s="348"/>
      <c r="S108" s="348"/>
      <c r="T108" s="348"/>
      <c r="U108" s="348"/>
      <c r="V108" s="348"/>
      <c r="W108" s="348"/>
      <c r="X108" s="348"/>
      <c r="Y108" s="348"/>
      <c r="Z108" s="348"/>
      <c r="AA108" s="348"/>
      <c r="AB108" s="348"/>
      <c r="AC108" s="348"/>
      <c r="AD108" s="348"/>
      <c r="AE108" s="348"/>
      <c r="AF108" s="348"/>
    </row>
    <row r="109" spans="18:32" ht="12.75">
      <c r="R109" s="495"/>
      <c r="S109" s="495"/>
      <c r="T109" s="495"/>
      <c r="U109" s="495"/>
      <c r="V109" s="348"/>
      <c r="W109" s="348"/>
      <c r="X109" s="348"/>
      <c r="Y109" s="348"/>
      <c r="Z109" s="348"/>
      <c r="AA109" s="348"/>
      <c r="AB109" s="348"/>
      <c r="AC109" s="348"/>
      <c r="AD109" s="348"/>
      <c r="AE109" s="348"/>
      <c r="AF109" s="348"/>
    </row>
    <row r="110" spans="18:32" ht="12.75">
      <c r="R110" s="497"/>
      <c r="S110" s="497"/>
      <c r="T110" s="498"/>
      <c r="U110" s="497"/>
      <c r="V110" s="348"/>
      <c r="W110" s="348"/>
      <c r="X110" s="348"/>
      <c r="Y110" s="348"/>
      <c r="Z110" s="348"/>
      <c r="AA110" s="348"/>
      <c r="AB110" s="348"/>
      <c r="AC110" s="348"/>
      <c r="AD110" s="348"/>
      <c r="AE110" s="348"/>
      <c r="AF110" s="348"/>
    </row>
    <row r="111" spans="18:32" ht="12.75">
      <c r="R111" s="497"/>
      <c r="S111" s="497"/>
      <c r="T111" s="498"/>
      <c r="U111" s="497"/>
      <c r="V111" s="348"/>
      <c r="W111" s="348"/>
      <c r="X111" s="348"/>
      <c r="Y111" s="348"/>
      <c r="Z111" s="348"/>
      <c r="AA111" s="348"/>
      <c r="AB111" s="348"/>
      <c r="AC111" s="348"/>
      <c r="AD111" s="348"/>
      <c r="AE111" s="348"/>
      <c r="AF111" s="348"/>
    </row>
    <row r="112" spans="18:32" ht="12.75">
      <c r="R112" s="497"/>
      <c r="S112" s="497"/>
      <c r="T112" s="498"/>
      <c r="U112" s="497"/>
      <c r="V112" s="348"/>
      <c r="W112" s="348"/>
      <c r="X112" s="348"/>
      <c r="Y112" s="348"/>
      <c r="Z112" s="348"/>
      <c r="AA112" s="348"/>
      <c r="AB112" s="348"/>
      <c r="AC112" s="348"/>
      <c r="AD112" s="348"/>
      <c r="AE112" s="348"/>
      <c r="AF112" s="348"/>
    </row>
    <row r="113" spans="18:32" ht="12.75">
      <c r="R113" s="497"/>
      <c r="S113" s="497"/>
      <c r="T113" s="498"/>
      <c r="U113" s="497"/>
      <c r="V113" s="348"/>
      <c r="W113" s="348"/>
      <c r="X113" s="348"/>
      <c r="Y113" s="348"/>
      <c r="Z113" s="348"/>
      <c r="AA113" s="348"/>
      <c r="AB113" s="348"/>
      <c r="AC113" s="348"/>
      <c r="AD113" s="348"/>
      <c r="AE113" s="348"/>
      <c r="AF113" s="348"/>
    </row>
    <row r="114" spans="18:32" ht="12.75">
      <c r="R114" s="497"/>
      <c r="S114" s="497"/>
      <c r="T114" s="498"/>
      <c r="U114" s="497"/>
      <c r="V114" s="348"/>
      <c r="W114" s="348"/>
      <c r="X114" s="348"/>
      <c r="Y114" s="348"/>
      <c r="Z114" s="348"/>
      <c r="AA114" s="348"/>
      <c r="AB114" s="348"/>
      <c r="AC114" s="348"/>
      <c r="AD114" s="348"/>
      <c r="AE114" s="348"/>
      <c r="AF114" s="348"/>
    </row>
    <row r="115" spans="18:32" ht="12.75">
      <c r="R115" s="497"/>
      <c r="S115" s="497"/>
      <c r="T115" s="497"/>
      <c r="U115" s="497"/>
      <c r="V115" s="348"/>
      <c r="W115" s="348"/>
      <c r="X115" s="348"/>
      <c r="Y115" s="348"/>
      <c r="Z115" s="348"/>
      <c r="AA115" s="348"/>
      <c r="AB115" s="348"/>
      <c r="AC115" s="348"/>
      <c r="AD115" s="348"/>
      <c r="AE115" s="348"/>
      <c r="AF115" s="348"/>
    </row>
    <row r="116" spans="18:32" ht="12.75">
      <c r="R116" s="497"/>
      <c r="S116" s="497"/>
      <c r="T116" s="498"/>
      <c r="U116" s="497"/>
      <c r="V116" s="348"/>
      <c r="W116" s="348"/>
      <c r="X116" s="348"/>
      <c r="Y116" s="348"/>
      <c r="Z116" s="348"/>
      <c r="AA116" s="348"/>
      <c r="AB116" s="348"/>
      <c r="AC116" s="348"/>
      <c r="AD116" s="348"/>
      <c r="AE116" s="348"/>
      <c r="AF116" s="348"/>
    </row>
    <row r="117" spans="18:32" ht="12.75">
      <c r="R117" s="497"/>
      <c r="S117" s="497"/>
      <c r="T117" s="498"/>
      <c r="U117" s="497"/>
      <c r="V117" s="348"/>
      <c r="W117" s="348"/>
      <c r="X117" s="348"/>
      <c r="Y117" s="348"/>
      <c r="Z117" s="348"/>
      <c r="AA117" s="348"/>
      <c r="AB117" s="348"/>
      <c r="AC117" s="348"/>
      <c r="AD117" s="348"/>
      <c r="AE117" s="348"/>
      <c r="AF117" s="348"/>
    </row>
    <row r="118" spans="18:32" ht="12.75">
      <c r="R118" s="497"/>
      <c r="S118" s="497"/>
      <c r="T118" s="497"/>
      <c r="U118" s="497"/>
      <c r="V118" s="348"/>
      <c r="W118" s="348"/>
      <c r="X118" s="348"/>
      <c r="Y118" s="348"/>
      <c r="Z118" s="348"/>
      <c r="AA118" s="348"/>
      <c r="AB118" s="348"/>
      <c r="AC118" s="348"/>
      <c r="AD118" s="348"/>
      <c r="AE118" s="348"/>
      <c r="AF118" s="348"/>
    </row>
    <row r="119" spans="18:32" ht="12.75">
      <c r="R119" s="497"/>
      <c r="S119" s="497"/>
      <c r="T119" s="498"/>
      <c r="U119" s="497"/>
      <c r="V119" s="348"/>
      <c r="W119" s="348"/>
      <c r="X119" s="348"/>
      <c r="Y119" s="348"/>
      <c r="Z119" s="348"/>
      <c r="AA119" s="348"/>
      <c r="AB119" s="348"/>
      <c r="AC119" s="348"/>
      <c r="AD119" s="348"/>
      <c r="AE119" s="348"/>
      <c r="AF119" s="348"/>
    </row>
    <row r="120" spans="18:32" ht="12.75" customHeight="1">
      <c r="R120" s="497"/>
      <c r="S120" s="497"/>
      <c r="T120" s="498"/>
      <c r="U120" s="497"/>
      <c r="V120" s="348"/>
      <c r="W120" s="348"/>
      <c r="X120" s="348"/>
      <c r="Y120" s="348"/>
      <c r="Z120" s="348"/>
      <c r="AA120" s="348"/>
      <c r="AB120" s="348"/>
      <c r="AC120" s="348"/>
      <c r="AD120" s="348"/>
      <c r="AE120" s="348"/>
      <c r="AF120" s="348"/>
    </row>
    <row r="121" spans="18:32" ht="12.75" customHeight="1">
      <c r="R121" s="497"/>
      <c r="S121" s="497"/>
      <c r="T121" s="498"/>
      <c r="U121" s="497"/>
      <c r="V121" s="348"/>
      <c r="W121" s="348"/>
      <c r="X121" s="348"/>
      <c r="Y121" s="348"/>
      <c r="Z121" s="348"/>
      <c r="AA121" s="348"/>
      <c r="AB121" s="348"/>
      <c r="AC121" s="348"/>
      <c r="AD121" s="348"/>
      <c r="AE121" s="348"/>
      <c r="AF121" s="348"/>
    </row>
    <row r="122" spans="18:32" ht="12.75" customHeight="1">
      <c r="R122" s="497"/>
      <c r="S122" s="497"/>
      <c r="T122" s="498"/>
      <c r="U122" s="497"/>
      <c r="V122" s="348"/>
      <c r="W122" s="348"/>
      <c r="X122" s="348"/>
      <c r="Y122" s="348"/>
      <c r="Z122" s="348"/>
      <c r="AA122" s="348"/>
      <c r="AB122" s="348"/>
      <c r="AC122" s="348"/>
      <c r="AD122" s="348"/>
      <c r="AE122" s="348"/>
      <c r="AF122" s="348"/>
    </row>
    <row r="123" spans="18:32" ht="12.75" customHeight="1">
      <c r="R123" s="497"/>
      <c r="S123" s="497"/>
      <c r="T123" s="498"/>
      <c r="U123" s="497"/>
      <c r="V123" s="348"/>
      <c r="W123" s="348"/>
      <c r="X123" s="348"/>
      <c r="Y123" s="348"/>
      <c r="Z123" s="348"/>
      <c r="AA123" s="348"/>
      <c r="AB123" s="348"/>
      <c r="AC123" s="348"/>
      <c r="AD123" s="348"/>
      <c r="AE123" s="348"/>
      <c r="AF123" s="348"/>
    </row>
    <row r="124" spans="18:32" ht="12.75">
      <c r="R124" s="497"/>
      <c r="S124" s="497"/>
      <c r="T124" s="498"/>
      <c r="U124" s="498"/>
      <c r="V124" s="348"/>
      <c r="W124" s="348"/>
      <c r="X124" s="348"/>
      <c r="Y124" s="348"/>
      <c r="Z124" s="348"/>
      <c r="AA124" s="348"/>
      <c r="AB124" s="348"/>
      <c r="AC124" s="348"/>
      <c r="AD124" s="348"/>
      <c r="AE124" s="348"/>
      <c r="AF124" s="348"/>
    </row>
    <row r="125" spans="18:32" ht="12.75">
      <c r="R125" s="348"/>
      <c r="S125" s="348"/>
      <c r="T125" s="348"/>
      <c r="U125" s="348"/>
      <c r="V125" s="348"/>
      <c r="W125" s="348"/>
      <c r="X125" s="348"/>
      <c r="Y125" s="348"/>
      <c r="Z125" s="348"/>
      <c r="AA125" s="348"/>
      <c r="AB125" s="348"/>
      <c r="AC125" s="348"/>
      <c r="AD125" s="348"/>
      <c r="AE125" s="348"/>
      <c r="AF125" s="348"/>
    </row>
    <row r="126" spans="18:32" ht="12.75">
      <c r="R126" s="348"/>
      <c r="S126" s="348"/>
      <c r="T126" s="348"/>
      <c r="U126" s="348"/>
      <c r="V126" s="348"/>
      <c r="W126" s="348"/>
      <c r="X126" s="348"/>
      <c r="Y126" s="348"/>
      <c r="Z126" s="348"/>
      <c r="AA126" s="348"/>
      <c r="AB126" s="348"/>
      <c r="AC126" s="348"/>
      <c r="AD126" s="348"/>
      <c r="AE126" s="348"/>
      <c r="AF126" s="348"/>
    </row>
    <row r="127" spans="18:32" ht="12.75">
      <c r="R127" s="348"/>
      <c r="S127" s="348"/>
      <c r="T127" s="348"/>
      <c r="U127" s="348"/>
      <c r="V127" s="348"/>
      <c r="W127" s="348"/>
      <c r="X127" s="348"/>
      <c r="Y127" s="348"/>
      <c r="Z127" s="348"/>
      <c r="AA127" s="348"/>
      <c r="AB127" s="348"/>
      <c r="AC127" s="348"/>
      <c r="AD127" s="348"/>
      <c r="AE127" s="348"/>
      <c r="AF127" s="348"/>
    </row>
    <row r="128" spans="18:32" ht="12.75">
      <c r="R128" s="348"/>
      <c r="S128" s="348"/>
      <c r="T128" s="348"/>
      <c r="U128" s="348"/>
      <c r="V128" s="348"/>
      <c r="W128" s="348"/>
      <c r="X128" s="348"/>
      <c r="Y128" s="348"/>
      <c r="Z128" s="348"/>
      <c r="AA128" s="348"/>
      <c r="AB128" s="348"/>
      <c r="AC128" s="348"/>
      <c r="AD128" s="348"/>
      <c r="AE128" s="348"/>
      <c r="AF128" s="348"/>
    </row>
    <row r="129" spans="18:32" ht="12.75">
      <c r="R129" s="348"/>
      <c r="S129" s="348"/>
      <c r="T129" s="348"/>
      <c r="U129" s="348"/>
      <c r="V129" s="348"/>
      <c r="W129" s="348"/>
      <c r="X129" s="348"/>
      <c r="Y129" s="348"/>
      <c r="Z129" s="348"/>
      <c r="AA129" s="348"/>
      <c r="AB129" s="348"/>
      <c r="AC129" s="348"/>
      <c r="AD129" s="348"/>
      <c r="AE129" s="348"/>
      <c r="AF129" s="348"/>
    </row>
  </sheetData>
  <sheetProtection/>
  <mergeCells count="9">
    <mergeCell ref="A4:R5"/>
    <mergeCell ref="E7:G7"/>
    <mergeCell ref="H7:J7"/>
    <mergeCell ref="T7:V7"/>
    <mergeCell ref="N7:P7"/>
    <mergeCell ref="Q7:S7"/>
    <mergeCell ref="K7:M7"/>
    <mergeCell ref="A7:A8"/>
    <mergeCell ref="B7:D7"/>
  </mergeCells>
  <printOptions/>
  <pageMargins left="0.75" right="0.75" top="1" bottom="1" header="0.5" footer="0.5"/>
  <pageSetup fitToHeight="1" fitToWidth="1" horizontalDpi="600" verticalDpi="600" orientation="portrait" scale="50" r:id="rId2"/>
  <headerFooter alignWithMargins="0">
    <oddFooter>&amp;C&amp;14B-&amp;P-4</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AJ108"/>
  <sheetViews>
    <sheetView zoomScale="75" zoomScaleNormal="75" zoomScalePageLayoutView="0" workbookViewId="0" topLeftCell="A1">
      <selection activeCell="R78" sqref="R78"/>
    </sheetView>
  </sheetViews>
  <sheetFormatPr defaultColWidth="9.140625" defaultRowHeight="12.75"/>
  <cols>
    <col min="1" max="1" width="9.8515625" style="88" customWidth="1"/>
    <col min="2" max="2" width="9.421875" style="88" customWidth="1"/>
    <col min="3" max="3" width="8.7109375" style="88" bestFit="1" customWidth="1"/>
    <col min="4" max="4" width="8.421875" style="88" customWidth="1"/>
    <col min="5" max="5" width="9.421875" style="88" bestFit="1" customWidth="1"/>
    <col min="6" max="6" width="8.7109375" style="88" bestFit="1" customWidth="1"/>
    <col min="7" max="7" width="8.140625" style="88" customWidth="1"/>
    <col min="8" max="8" width="9.421875" style="88" bestFit="1" customWidth="1"/>
    <col min="9" max="9" width="8.7109375" style="88" bestFit="1" customWidth="1"/>
    <col min="10" max="10" width="8.57421875" style="88" customWidth="1"/>
    <col min="11" max="11" width="9.421875" style="88" bestFit="1" customWidth="1"/>
    <col min="12" max="12" width="8.7109375" style="88" bestFit="1" customWidth="1"/>
    <col min="13" max="13" width="8.28125" style="88" customWidth="1"/>
    <col min="14" max="14" width="8.8515625" style="88" bestFit="1" customWidth="1"/>
    <col min="15" max="15" width="8.28125" style="88" bestFit="1" customWidth="1"/>
    <col min="16" max="16" width="7.7109375" style="88" customWidth="1"/>
    <col min="17" max="18" width="9.00390625" style="88" customWidth="1"/>
    <col min="19" max="19" width="7.7109375" style="88" customWidth="1"/>
    <col min="20" max="21" width="9.140625" style="88" customWidth="1"/>
    <col min="22" max="22" width="9.421875" style="88" customWidth="1"/>
    <col min="23" max="16384" width="9.140625" style="88" customWidth="1"/>
  </cols>
  <sheetData>
    <row r="1" ht="26.25">
      <c r="A1" s="335" t="s">
        <v>142</v>
      </c>
    </row>
    <row r="2" spans="1:16" ht="18">
      <c r="A2" s="82" t="s">
        <v>86</v>
      </c>
      <c r="B2" s="83"/>
      <c r="C2" s="83"/>
      <c r="D2" s="83"/>
      <c r="E2" s="83"/>
      <c r="F2" s="83"/>
      <c r="G2" s="83"/>
      <c r="H2" s="83"/>
      <c r="I2" s="83"/>
      <c r="J2" s="83"/>
      <c r="K2" s="83"/>
      <c r="L2" s="83"/>
      <c r="M2" s="83"/>
      <c r="N2" s="83"/>
      <c r="O2" s="83"/>
      <c r="P2" s="83"/>
    </row>
    <row r="3" spans="1:16" ht="14.25">
      <c r="A3" s="90"/>
      <c r="B3" s="83"/>
      <c r="C3" s="83"/>
      <c r="D3" s="83"/>
      <c r="E3" s="83"/>
      <c r="F3" s="83"/>
      <c r="G3" s="83"/>
      <c r="H3" s="83"/>
      <c r="I3" s="83"/>
      <c r="J3" s="83"/>
      <c r="K3" s="83"/>
      <c r="L3" s="83"/>
      <c r="M3" s="83"/>
      <c r="N3" s="83"/>
      <c r="O3" s="83"/>
      <c r="P3" s="83"/>
    </row>
    <row r="4" spans="1:22" ht="15" customHeight="1">
      <c r="A4" s="568" t="s">
        <v>144</v>
      </c>
      <c r="B4" s="568"/>
      <c r="C4" s="568"/>
      <c r="D4" s="568"/>
      <c r="E4" s="568"/>
      <c r="F4" s="568"/>
      <c r="G4" s="568"/>
      <c r="H4" s="568"/>
      <c r="I4" s="568"/>
      <c r="J4" s="568"/>
      <c r="K4" s="568"/>
      <c r="L4" s="568"/>
      <c r="M4" s="568"/>
      <c r="N4" s="568"/>
      <c r="O4" s="568"/>
      <c r="P4" s="568"/>
      <c r="Q4" s="568"/>
      <c r="R4" s="568"/>
      <c r="S4" s="568"/>
      <c r="T4" s="568"/>
      <c r="U4" s="568"/>
      <c r="V4" s="568"/>
    </row>
    <row r="5" spans="1:22" ht="15" customHeight="1">
      <c r="A5" s="568"/>
      <c r="B5" s="568"/>
      <c r="C5" s="568"/>
      <c r="D5" s="568"/>
      <c r="E5" s="568"/>
      <c r="F5" s="568"/>
      <c r="G5" s="568"/>
      <c r="H5" s="568"/>
      <c r="I5" s="568"/>
      <c r="J5" s="568"/>
      <c r="K5" s="568"/>
      <c r="L5" s="568"/>
      <c r="M5" s="568"/>
      <c r="N5" s="568"/>
      <c r="O5" s="568"/>
      <c r="P5" s="568"/>
      <c r="Q5" s="568"/>
      <c r="R5" s="568"/>
      <c r="S5" s="568"/>
      <c r="T5" s="568"/>
      <c r="U5" s="568"/>
      <c r="V5" s="568"/>
    </row>
    <row r="6" spans="1:16" ht="15" thickBot="1">
      <c r="A6" s="83"/>
      <c r="B6" s="83"/>
      <c r="C6" s="83"/>
      <c r="D6" s="83"/>
      <c r="E6" s="83"/>
      <c r="F6" s="83"/>
      <c r="G6" s="83"/>
      <c r="H6" s="83"/>
      <c r="I6" s="83"/>
      <c r="J6" s="83"/>
      <c r="K6" s="83"/>
      <c r="L6" s="83"/>
      <c r="M6" s="83"/>
      <c r="N6" s="83"/>
      <c r="O6" s="83"/>
      <c r="P6" s="83"/>
    </row>
    <row r="7" spans="1:22" ht="12.75" customHeight="1">
      <c r="A7" s="559" t="s">
        <v>12</v>
      </c>
      <c r="B7" s="564" t="s">
        <v>17</v>
      </c>
      <c r="C7" s="562"/>
      <c r="D7" s="565"/>
      <c r="E7" s="561" t="s">
        <v>129</v>
      </c>
      <c r="F7" s="562"/>
      <c r="G7" s="565"/>
      <c r="H7" s="561" t="s">
        <v>131</v>
      </c>
      <c r="I7" s="562"/>
      <c r="J7" s="565"/>
      <c r="K7" s="561" t="s">
        <v>128</v>
      </c>
      <c r="L7" s="562"/>
      <c r="M7" s="565"/>
      <c r="N7" s="561" t="s">
        <v>130</v>
      </c>
      <c r="O7" s="562"/>
      <c r="P7" s="565"/>
      <c r="Q7" s="561" t="s">
        <v>132</v>
      </c>
      <c r="R7" s="562"/>
      <c r="S7" s="565"/>
      <c r="T7" s="561" t="s">
        <v>11</v>
      </c>
      <c r="U7" s="562"/>
      <c r="V7" s="565"/>
    </row>
    <row r="8" spans="1:22" s="288" customFormat="1" ht="26.25" customHeight="1" thickBot="1">
      <c r="A8" s="560"/>
      <c r="B8" s="344" t="s">
        <v>20</v>
      </c>
      <c r="C8" s="345" t="s">
        <v>14</v>
      </c>
      <c r="D8" s="346" t="s">
        <v>21</v>
      </c>
      <c r="E8" s="283" t="s">
        <v>20</v>
      </c>
      <c r="F8" s="159" t="s">
        <v>14</v>
      </c>
      <c r="G8" s="346" t="s">
        <v>21</v>
      </c>
      <c r="H8" s="283" t="s">
        <v>20</v>
      </c>
      <c r="I8" s="159" t="s">
        <v>14</v>
      </c>
      <c r="J8" s="346" t="s">
        <v>21</v>
      </c>
      <c r="K8" s="283" t="s">
        <v>20</v>
      </c>
      <c r="L8" s="159" t="s">
        <v>14</v>
      </c>
      <c r="M8" s="346" t="s">
        <v>21</v>
      </c>
      <c r="N8" s="283" t="s">
        <v>20</v>
      </c>
      <c r="O8" s="159" t="s">
        <v>14</v>
      </c>
      <c r="P8" s="346" t="s">
        <v>21</v>
      </c>
      <c r="Q8" s="283" t="s">
        <v>20</v>
      </c>
      <c r="R8" s="159" t="s">
        <v>14</v>
      </c>
      <c r="S8" s="346" t="s">
        <v>21</v>
      </c>
      <c r="T8" s="283" t="s">
        <v>20</v>
      </c>
      <c r="U8" s="159" t="s">
        <v>14</v>
      </c>
      <c r="V8" s="346" t="s">
        <v>21</v>
      </c>
    </row>
    <row r="9" spans="1:22" ht="12.75">
      <c r="A9" s="91">
        <v>1996</v>
      </c>
      <c r="B9" s="336">
        <v>1606</v>
      </c>
      <c r="C9" s="273">
        <v>1963</v>
      </c>
      <c r="D9" s="92">
        <f aca="true" t="shared" si="0" ref="D9:D23">IF(C9=0,"NA",B9/C9)</f>
        <v>0.8181355068772287</v>
      </c>
      <c r="E9" s="336">
        <v>516</v>
      </c>
      <c r="F9" s="273">
        <v>644</v>
      </c>
      <c r="G9" s="92">
        <f aca="true" t="shared" si="1" ref="G9:G22">IF(F9=0,"NA",E9/F9)</f>
        <v>0.8012422360248447</v>
      </c>
      <c r="H9" s="336"/>
      <c r="I9" s="273"/>
      <c r="J9" s="92"/>
      <c r="K9" s="336"/>
      <c r="L9" s="273"/>
      <c r="M9" s="92"/>
      <c r="N9" s="336"/>
      <c r="O9" s="273"/>
      <c r="P9" s="92"/>
      <c r="Q9" s="336"/>
      <c r="R9" s="273"/>
      <c r="S9" s="389"/>
      <c r="T9" s="336">
        <f>SUM(Q9,N9,K9,H9,E9,B9)</f>
        <v>2122</v>
      </c>
      <c r="U9" s="397">
        <f>SUM(R9,O9,L9,I9,F9,C9)</f>
        <v>2607</v>
      </c>
      <c r="V9" s="92">
        <f aca="true" t="shared" si="2" ref="V9:V20">IF(U9=0,"NA",T9/U9)</f>
        <v>0.8139624088991178</v>
      </c>
    </row>
    <row r="10" spans="1:22" ht="12.75">
      <c r="A10" s="89">
        <v>1997</v>
      </c>
      <c r="B10" s="337">
        <v>1941</v>
      </c>
      <c r="C10" s="93">
        <v>2297</v>
      </c>
      <c r="D10" s="84">
        <f t="shared" si="0"/>
        <v>0.8450152372659991</v>
      </c>
      <c r="E10" s="337">
        <v>695</v>
      </c>
      <c r="F10" s="93">
        <v>829</v>
      </c>
      <c r="G10" s="84">
        <f t="shared" si="1"/>
        <v>0.8383594692400482</v>
      </c>
      <c r="H10" s="337"/>
      <c r="I10" s="93"/>
      <c r="J10" s="84"/>
      <c r="K10" s="337">
        <v>4</v>
      </c>
      <c r="L10" s="93">
        <v>4</v>
      </c>
      <c r="M10" s="84">
        <f aca="true" t="shared" si="3" ref="M10:M18">IF(L10=0,"NA",K10/L10)</f>
        <v>1</v>
      </c>
      <c r="N10" s="337">
        <v>0</v>
      </c>
      <c r="O10" s="93">
        <v>1</v>
      </c>
      <c r="P10" s="84">
        <f>IF(O10=0,"NA",N10/O10)</f>
        <v>0</v>
      </c>
      <c r="Q10" s="337"/>
      <c r="R10" s="93"/>
      <c r="S10" s="382"/>
      <c r="T10" s="337">
        <f aca="true" t="shared" si="4" ref="T10:U23">SUM(Q10,N10,K10,H10,E10,B10)</f>
        <v>2640</v>
      </c>
      <c r="U10" s="396">
        <f t="shared" si="4"/>
        <v>3131</v>
      </c>
      <c r="V10" s="84">
        <f t="shared" si="2"/>
        <v>0.8431810923027787</v>
      </c>
    </row>
    <row r="11" spans="1:22" ht="12.75">
      <c r="A11" s="89">
        <v>1998</v>
      </c>
      <c r="B11" s="337">
        <v>1801</v>
      </c>
      <c r="C11" s="93">
        <v>2100</v>
      </c>
      <c r="D11" s="84">
        <f t="shared" si="0"/>
        <v>0.8576190476190476</v>
      </c>
      <c r="E11" s="337">
        <v>752</v>
      </c>
      <c r="F11" s="93">
        <v>882</v>
      </c>
      <c r="G11" s="84">
        <f t="shared" si="1"/>
        <v>0.8526077097505669</v>
      </c>
      <c r="H11" s="337"/>
      <c r="I11" s="93"/>
      <c r="J11" s="84"/>
      <c r="K11" s="337">
        <v>3</v>
      </c>
      <c r="L11" s="93">
        <v>6</v>
      </c>
      <c r="M11" s="84">
        <f t="shared" si="3"/>
        <v>0.5</v>
      </c>
      <c r="N11" s="337">
        <v>2</v>
      </c>
      <c r="O11" s="93">
        <v>4</v>
      </c>
      <c r="P11" s="84">
        <f>IF(O11=0,"NA",N11/O11)</f>
        <v>0.5</v>
      </c>
      <c r="Q11" s="337"/>
      <c r="R11" s="93"/>
      <c r="S11" s="382"/>
      <c r="T11" s="337">
        <f t="shared" si="4"/>
        <v>2558</v>
      </c>
      <c r="U11" s="396">
        <f t="shared" si="4"/>
        <v>2992</v>
      </c>
      <c r="V11" s="84">
        <f t="shared" si="2"/>
        <v>0.8549465240641712</v>
      </c>
    </row>
    <row r="12" spans="1:22" ht="12.75">
      <c r="A12" s="89">
        <v>1999</v>
      </c>
      <c r="B12" s="337">
        <v>1919</v>
      </c>
      <c r="C12" s="93">
        <v>2163</v>
      </c>
      <c r="D12" s="84">
        <f t="shared" si="0"/>
        <v>0.8871937124364309</v>
      </c>
      <c r="E12" s="337">
        <v>729</v>
      </c>
      <c r="F12" s="93">
        <v>798</v>
      </c>
      <c r="G12" s="84">
        <f t="shared" si="1"/>
        <v>0.9135338345864662</v>
      </c>
      <c r="H12" s="337"/>
      <c r="I12" s="93"/>
      <c r="J12" s="84"/>
      <c r="K12" s="337">
        <v>3</v>
      </c>
      <c r="L12" s="93">
        <v>3</v>
      </c>
      <c r="M12" s="84">
        <f t="shared" si="3"/>
        <v>1</v>
      </c>
      <c r="N12" s="337"/>
      <c r="O12" s="93"/>
      <c r="P12" s="84"/>
      <c r="Q12" s="337"/>
      <c r="R12" s="93"/>
      <c r="S12" s="382"/>
      <c r="T12" s="337">
        <f t="shared" si="4"/>
        <v>2651</v>
      </c>
      <c r="U12" s="396">
        <f t="shared" si="4"/>
        <v>2964</v>
      </c>
      <c r="V12" s="84">
        <f t="shared" si="2"/>
        <v>0.8943994601889339</v>
      </c>
    </row>
    <row r="13" spans="1:22" ht="12.75">
      <c r="A13" s="89">
        <v>2000</v>
      </c>
      <c r="B13" s="337">
        <v>2028</v>
      </c>
      <c r="C13" s="93">
        <v>2294</v>
      </c>
      <c r="D13" s="84">
        <f t="shared" si="0"/>
        <v>0.8840453356582388</v>
      </c>
      <c r="E13" s="337">
        <v>690</v>
      </c>
      <c r="F13" s="93">
        <v>777</v>
      </c>
      <c r="G13" s="84">
        <f t="shared" si="1"/>
        <v>0.888030888030888</v>
      </c>
      <c r="H13" s="337"/>
      <c r="I13" s="93"/>
      <c r="J13" s="84"/>
      <c r="K13" s="337">
        <v>1</v>
      </c>
      <c r="L13" s="93">
        <v>4</v>
      </c>
      <c r="M13" s="84">
        <f t="shared" si="3"/>
        <v>0.25</v>
      </c>
      <c r="N13" s="337"/>
      <c r="O13" s="93"/>
      <c r="P13" s="84"/>
      <c r="Q13" s="337"/>
      <c r="R13" s="93"/>
      <c r="S13" s="382"/>
      <c r="T13" s="337">
        <f t="shared" si="4"/>
        <v>2719</v>
      </c>
      <c r="U13" s="396">
        <f t="shared" si="4"/>
        <v>3075</v>
      </c>
      <c r="V13" s="84">
        <f t="shared" si="2"/>
        <v>0.8842276422764228</v>
      </c>
    </row>
    <row r="14" spans="1:22" ht="12.75">
      <c r="A14" s="89">
        <v>2001</v>
      </c>
      <c r="B14" s="337">
        <v>2868</v>
      </c>
      <c r="C14" s="93">
        <v>3157</v>
      </c>
      <c r="D14" s="84">
        <f t="shared" si="0"/>
        <v>0.9084573962622743</v>
      </c>
      <c r="E14" s="337">
        <v>1489</v>
      </c>
      <c r="F14" s="93">
        <v>1597</v>
      </c>
      <c r="G14" s="84">
        <f t="shared" si="1"/>
        <v>0.9323731997495304</v>
      </c>
      <c r="H14" s="337"/>
      <c r="I14" s="93"/>
      <c r="J14" s="84"/>
      <c r="K14" s="337">
        <v>3</v>
      </c>
      <c r="L14" s="93">
        <v>3</v>
      </c>
      <c r="M14" s="84">
        <f t="shared" si="3"/>
        <v>1</v>
      </c>
      <c r="N14" s="337">
        <v>0</v>
      </c>
      <c r="O14" s="93">
        <v>1</v>
      </c>
      <c r="P14" s="84">
        <f>IF(O14=0,"NA",N14/O14)</f>
        <v>0</v>
      </c>
      <c r="Q14" s="337"/>
      <c r="R14" s="93"/>
      <c r="S14" s="382"/>
      <c r="T14" s="337">
        <f t="shared" si="4"/>
        <v>4360</v>
      </c>
      <c r="U14" s="396">
        <f t="shared" si="4"/>
        <v>4758</v>
      </c>
      <c r="V14" s="84">
        <f t="shared" si="2"/>
        <v>0.9163514081546869</v>
      </c>
    </row>
    <row r="15" spans="1:22" ht="12.75">
      <c r="A15" s="89">
        <v>2002</v>
      </c>
      <c r="B15" s="337">
        <v>1883</v>
      </c>
      <c r="C15" s="93">
        <v>2035</v>
      </c>
      <c r="D15" s="84">
        <f t="shared" si="0"/>
        <v>0.9253071253071253</v>
      </c>
      <c r="E15" s="337">
        <v>944</v>
      </c>
      <c r="F15" s="93">
        <v>1018</v>
      </c>
      <c r="G15" s="84">
        <f t="shared" si="1"/>
        <v>0.9273084479371316</v>
      </c>
      <c r="H15" s="337"/>
      <c r="I15" s="93"/>
      <c r="J15" s="84"/>
      <c r="K15" s="337">
        <v>8</v>
      </c>
      <c r="L15" s="93">
        <v>8</v>
      </c>
      <c r="M15" s="84">
        <f t="shared" si="3"/>
        <v>1</v>
      </c>
      <c r="N15" s="337"/>
      <c r="O15" s="93"/>
      <c r="P15" s="84"/>
      <c r="Q15" s="337"/>
      <c r="R15" s="93"/>
      <c r="S15" s="382"/>
      <c r="T15" s="337">
        <f t="shared" si="4"/>
        <v>2835</v>
      </c>
      <c r="U15" s="396">
        <f t="shared" si="4"/>
        <v>3061</v>
      </c>
      <c r="V15" s="84">
        <f t="shared" si="2"/>
        <v>0.9261679189807253</v>
      </c>
    </row>
    <row r="16" spans="1:22" ht="12.75">
      <c r="A16" s="89">
        <v>2003</v>
      </c>
      <c r="B16" s="337">
        <v>1430</v>
      </c>
      <c r="C16" s="93">
        <v>1521</v>
      </c>
      <c r="D16" s="84">
        <f t="shared" si="0"/>
        <v>0.9401709401709402</v>
      </c>
      <c r="E16" s="337">
        <v>635</v>
      </c>
      <c r="F16" s="93">
        <v>678</v>
      </c>
      <c r="G16" s="84">
        <f t="shared" si="1"/>
        <v>0.9365781710914455</v>
      </c>
      <c r="H16" s="337"/>
      <c r="I16" s="93"/>
      <c r="J16" s="84"/>
      <c r="K16" s="337">
        <v>5</v>
      </c>
      <c r="L16" s="93">
        <v>6</v>
      </c>
      <c r="M16" s="84">
        <f t="shared" si="3"/>
        <v>0.8333333333333334</v>
      </c>
      <c r="N16" s="337">
        <v>1</v>
      </c>
      <c r="O16" s="93">
        <v>2</v>
      </c>
      <c r="P16" s="84">
        <f>IF(O16=0,"NA",N16/O16)</f>
        <v>0.5</v>
      </c>
      <c r="Q16" s="337"/>
      <c r="R16" s="93"/>
      <c r="S16" s="382"/>
      <c r="T16" s="337">
        <f t="shared" si="4"/>
        <v>2071</v>
      </c>
      <c r="U16" s="396">
        <f t="shared" si="4"/>
        <v>2207</v>
      </c>
      <c r="V16" s="84">
        <f t="shared" si="2"/>
        <v>0.9383778885364749</v>
      </c>
    </row>
    <row r="17" spans="1:22" ht="12.75">
      <c r="A17" s="89">
        <v>2004</v>
      </c>
      <c r="B17" s="337">
        <v>929</v>
      </c>
      <c r="C17" s="93">
        <v>991</v>
      </c>
      <c r="D17" s="84">
        <f t="shared" si="0"/>
        <v>0.9374369323915237</v>
      </c>
      <c r="E17" s="337">
        <v>477</v>
      </c>
      <c r="F17" s="93">
        <v>506</v>
      </c>
      <c r="G17" s="84">
        <f t="shared" si="1"/>
        <v>0.9426877470355731</v>
      </c>
      <c r="H17" s="337"/>
      <c r="I17" s="93"/>
      <c r="J17" s="84"/>
      <c r="K17" s="337">
        <v>2</v>
      </c>
      <c r="L17" s="93">
        <v>2</v>
      </c>
      <c r="M17" s="84">
        <f t="shared" si="3"/>
        <v>1</v>
      </c>
      <c r="N17" s="337">
        <v>0</v>
      </c>
      <c r="O17" s="93">
        <v>2</v>
      </c>
      <c r="P17" s="84">
        <f>IF(O17=0,"NA",N17/O17)</f>
        <v>0</v>
      </c>
      <c r="Q17" s="337"/>
      <c r="R17" s="93"/>
      <c r="S17" s="382"/>
      <c r="T17" s="337">
        <f t="shared" si="4"/>
        <v>1408</v>
      </c>
      <c r="U17" s="396">
        <f t="shared" si="4"/>
        <v>1501</v>
      </c>
      <c r="V17" s="84">
        <f t="shared" si="2"/>
        <v>0.9380413057961359</v>
      </c>
    </row>
    <row r="18" spans="1:22" ht="12.75">
      <c r="A18" s="89">
        <v>2005</v>
      </c>
      <c r="B18" s="337">
        <v>702</v>
      </c>
      <c r="C18" s="93">
        <v>733</v>
      </c>
      <c r="D18" s="84">
        <f t="shared" si="0"/>
        <v>0.9577080491132333</v>
      </c>
      <c r="E18" s="337">
        <v>377</v>
      </c>
      <c r="F18" s="93">
        <v>395</v>
      </c>
      <c r="G18" s="84">
        <f t="shared" si="1"/>
        <v>0.9544303797468354</v>
      </c>
      <c r="H18" s="337"/>
      <c r="I18" s="93"/>
      <c r="J18" s="84"/>
      <c r="K18" s="337">
        <v>2</v>
      </c>
      <c r="L18" s="93">
        <v>2</v>
      </c>
      <c r="M18" s="84">
        <f t="shared" si="3"/>
        <v>1</v>
      </c>
      <c r="N18" s="337"/>
      <c r="O18" s="93"/>
      <c r="P18" s="84"/>
      <c r="Q18" s="337"/>
      <c r="R18" s="93"/>
      <c r="S18" s="382"/>
      <c r="T18" s="337">
        <f t="shared" si="4"/>
        <v>1081</v>
      </c>
      <c r="U18" s="396">
        <f t="shared" si="4"/>
        <v>1130</v>
      </c>
      <c r="V18" s="84">
        <f t="shared" si="2"/>
        <v>0.9566371681415929</v>
      </c>
    </row>
    <row r="19" spans="1:22" ht="12.75">
      <c r="A19" s="89">
        <v>2006</v>
      </c>
      <c r="B19" s="337">
        <v>525</v>
      </c>
      <c r="C19" s="93">
        <v>551</v>
      </c>
      <c r="D19" s="84">
        <f t="shared" si="0"/>
        <v>0.9528130671506352</v>
      </c>
      <c r="E19" s="337">
        <v>211</v>
      </c>
      <c r="F19" s="93">
        <v>223</v>
      </c>
      <c r="G19" s="84">
        <f t="shared" si="1"/>
        <v>0.9461883408071748</v>
      </c>
      <c r="H19" s="337"/>
      <c r="I19" s="93"/>
      <c r="J19" s="84"/>
      <c r="K19" s="337"/>
      <c r="L19" s="93"/>
      <c r="M19" s="84"/>
      <c r="N19" s="337"/>
      <c r="O19" s="93"/>
      <c r="P19" s="84"/>
      <c r="Q19" s="337"/>
      <c r="R19" s="93"/>
      <c r="S19" s="382"/>
      <c r="T19" s="337">
        <f t="shared" si="4"/>
        <v>736</v>
      </c>
      <c r="U19" s="396">
        <f t="shared" si="4"/>
        <v>774</v>
      </c>
      <c r="V19" s="84">
        <f t="shared" si="2"/>
        <v>0.9509043927648578</v>
      </c>
    </row>
    <row r="20" spans="1:22" ht="12.75">
      <c r="A20" s="89">
        <v>2007</v>
      </c>
      <c r="B20" s="337">
        <v>353</v>
      </c>
      <c r="C20" s="93">
        <v>367</v>
      </c>
      <c r="D20" s="84">
        <f t="shared" si="0"/>
        <v>0.9618528610354223</v>
      </c>
      <c r="E20" s="337">
        <v>103</v>
      </c>
      <c r="F20" s="93">
        <v>106</v>
      </c>
      <c r="G20" s="84">
        <f t="shared" si="1"/>
        <v>0.9716981132075472</v>
      </c>
      <c r="H20" s="337">
        <v>1</v>
      </c>
      <c r="I20" s="93">
        <v>1</v>
      </c>
      <c r="J20" s="84">
        <f>IF(I20=0,"NA",H20/I20)</f>
        <v>1</v>
      </c>
      <c r="K20" s="337"/>
      <c r="L20" s="93"/>
      <c r="M20" s="84"/>
      <c r="N20" s="337"/>
      <c r="O20" s="93"/>
      <c r="P20" s="84"/>
      <c r="Q20" s="337">
        <v>12</v>
      </c>
      <c r="R20" s="93">
        <v>12</v>
      </c>
      <c r="S20" s="382">
        <f>IF(R20=0,"NA",Q20/R20)</f>
        <v>1</v>
      </c>
      <c r="T20" s="337">
        <f t="shared" si="4"/>
        <v>469</v>
      </c>
      <c r="U20" s="396">
        <f t="shared" si="4"/>
        <v>486</v>
      </c>
      <c r="V20" s="84">
        <f t="shared" si="2"/>
        <v>0.9650205761316872</v>
      </c>
    </row>
    <row r="21" spans="1:22" ht="12.75">
      <c r="A21" s="89">
        <v>2008</v>
      </c>
      <c r="B21" s="337">
        <v>223</v>
      </c>
      <c r="C21" s="93">
        <v>235</v>
      </c>
      <c r="D21" s="84">
        <f t="shared" si="0"/>
        <v>0.948936170212766</v>
      </c>
      <c r="E21" s="337">
        <v>83</v>
      </c>
      <c r="F21" s="93">
        <v>86</v>
      </c>
      <c r="G21" s="84">
        <f t="shared" si="1"/>
        <v>0.9651162790697675</v>
      </c>
      <c r="H21" s="337">
        <v>30</v>
      </c>
      <c r="I21" s="93">
        <v>30</v>
      </c>
      <c r="J21" s="84">
        <f>IF(I21=0,"NA",H21/I21)</f>
        <v>1</v>
      </c>
      <c r="K21" s="337"/>
      <c r="L21" s="93"/>
      <c r="M21" s="84"/>
      <c r="N21" s="337"/>
      <c r="O21" s="93"/>
      <c r="P21" s="84"/>
      <c r="Q21" s="337">
        <v>29</v>
      </c>
      <c r="R21" s="93">
        <v>31</v>
      </c>
      <c r="S21" s="382">
        <f>IF(R21=0,"NA",Q21/R21)</f>
        <v>0.9354838709677419</v>
      </c>
      <c r="T21" s="337">
        <f t="shared" si="4"/>
        <v>365</v>
      </c>
      <c r="U21" s="396">
        <f t="shared" si="4"/>
        <v>382</v>
      </c>
      <c r="V21" s="84">
        <f>IF(U21=0,"NA",T21/U21)</f>
        <v>0.9554973821989529</v>
      </c>
    </row>
    <row r="22" spans="1:22" ht="12.75">
      <c r="A22" s="89">
        <v>2009</v>
      </c>
      <c r="B22" s="337">
        <v>128</v>
      </c>
      <c r="C22" s="93">
        <v>131</v>
      </c>
      <c r="D22" s="84">
        <f t="shared" si="0"/>
        <v>0.9770992366412213</v>
      </c>
      <c r="E22" s="337">
        <v>32</v>
      </c>
      <c r="F22" s="93">
        <v>33</v>
      </c>
      <c r="G22" s="84">
        <f t="shared" si="1"/>
        <v>0.9696969696969697</v>
      </c>
      <c r="H22" s="337">
        <v>15</v>
      </c>
      <c r="I22" s="93">
        <v>15</v>
      </c>
      <c r="J22" s="84">
        <f>IF(I22=0,"NA",H22/I22)</f>
        <v>1</v>
      </c>
      <c r="K22" s="337">
        <v>3</v>
      </c>
      <c r="L22" s="93">
        <v>3</v>
      </c>
      <c r="M22" s="84">
        <f>IF(L22=0,"NA",K22/L22)</f>
        <v>1</v>
      </c>
      <c r="N22" s="337">
        <v>1</v>
      </c>
      <c r="O22" s="93">
        <v>1</v>
      </c>
      <c r="P22" s="84">
        <f>IF(O22=0,"NA",N22/O22)</f>
        <v>1</v>
      </c>
      <c r="Q22" s="337"/>
      <c r="R22" s="93"/>
      <c r="S22" s="382"/>
      <c r="T22" s="337">
        <f t="shared" si="4"/>
        <v>179</v>
      </c>
      <c r="U22" s="396">
        <f t="shared" si="4"/>
        <v>183</v>
      </c>
      <c r="V22" s="84">
        <f>IF(U22=0,"NA",T22/U22)</f>
        <v>0.9781420765027322</v>
      </c>
    </row>
    <row r="23" spans="1:22" ht="13.5" thickBot="1">
      <c r="A23" s="89">
        <v>2010</v>
      </c>
      <c r="B23" s="369">
        <v>7</v>
      </c>
      <c r="C23" s="274">
        <v>7</v>
      </c>
      <c r="D23" s="94">
        <f t="shared" si="0"/>
        <v>1</v>
      </c>
      <c r="E23" s="369"/>
      <c r="F23" s="274"/>
      <c r="G23" s="94"/>
      <c r="H23" s="369"/>
      <c r="I23" s="274"/>
      <c r="J23" s="94"/>
      <c r="K23" s="369"/>
      <c r="L23" s="274"/>
      <c r="M23" s="94"/>
      <c r="N23" s="369"/>
      <c r="O23" s="274"/>
      <c r="P23" s="94"/>
      <c r="Q23" s="369"/>
      <c r="R23" s="274"/>
      <c r="S23" s="390"/>
      <c r="T23" s="369">
        <f t="shared" si="4"/>
        <v>7</v>
      </c>
      <c r="U23" s="398">
        <f t="shared" si="4"/>
        <v>7</v>
      </c>
      <c r="V23" s="94">
        <f>IF(U23=0,"NA",T23/U23)</f>
        <v>1</v>
      </c>
    </row>
    <row r="24" spans="1:22" ht="13.5" thickBot="1">
      <c r="A24" s="85" t="s">
        <v>11</v>
      </c>
      <c r="B24" s="218">
        <f>SUM(B9:B23)</f>
        <v>18343</v>
      </c>
      <c r="C24" s="272">
        <f>SUM(C9:C23)</f>
        <v>20545</v>
      </c>
      <c r="D24" s="95">
        <f>B24/C24</f>
        <v>0.8928206376247262</v>
      </c>
      <c r="E24" s="218">
        <f>SUM(E9:E23)</f>
        <v>7733</v>
      </c>
      <c r="F24" s="272">
        <f>SUM(F9:F23)</f>
        <v>8572</v>
      </c>
      <c r="G24" s="95">
        <f>E24/F24</f>
        <v>0.9021231917872142</v>
      </c>
      <c r="H24" s="218">
        <f>SUM(H9:H23)</f>
        <v>46</v>
      </c>
      <c r="I24" s="272">
        <f>SUM(I9:I23)</f>
        <v>46</v>
      </c>
      <c r="J24" s="95">
        <f>H24/I24</f>
        <v>1</v>
      </c>
      <c r="K24" s="218">
        <f>SUM(K9:K23)</f>
        <v>34</v>
      </c>
      <c r="L24" s="272">
        <f>SUM(L9:L23)</f>
        <v>41</v>
      </c>
      <c r="M24" s="95">
        <f>K24/L24</f>
        <v>0.8292682926829268</v>
      </c>
      <c r="N24" s="218">
        <f>SUM(N9:N23)</f>
        <v>4</v>
      </c>
      <c r="O24" s="272">
        <f>SUM(O9:O23)</f>
        <v>11</v>
      </c>
      <c r="P24" s="95">
        <f>N24/O24</f>
        <v>0.36363636363636365</v>
      </c>
      <c r="Q24" s="218">
        <f>SUM(Q9:Q23)</f>
        <v>41</v>
      </c>
      <c r="R24" s="272">
        <f>SUM(R9:R23)</f>
        <v>43</v>
      </c>
      <c r="S24" s="95">
        <f>Q24/R24</f>
        <v>0.9534883720930233</v>
      </c>
      <c r="T24" s="394">
        <f>SUM(T9:T23)</f>
        <v>26201</v>
      </c>
      <c r="U24" s="395">
        <f>SUM(U9:U23)</f>
        <v>29258</v>
      </c>
      <c r="V24" s="368">
        <f>T24/U24</f>
        <v>0.895515756374325</v>
      </c>
    </row>
    <row r="25" spans="1:28" ht="12.75">
      <c r="A25" s="330"/>
      <c r="B25" s="376"/>
      <c r="C25" s="376"/>
      <c r="D25" s="384"/>
      <c r="E25" s="376"/>
      <c r="F25" s="376"/>
      <c r="G25" s="384"/>
      <c r="H25" s="376"/>
      <c r="I25" s="376"/>
      <c r="J25" s="384"/>
      <c r="K25" s="376"/>
      <c r="L25" s="376"/>
      <c r="M25" s="384"/>
      <c r="N25" s="376"/>
      <c r="O25" s="376"/>
      <c r="P25" s="384"/>
      <c r="Q25" s="376"/>
      <c r="R25" s="376"/>
      <c r="S25" s="384"/>
      <c r="T25" s="376"/>
      <c r="U25" s="376"/>
      <c r="V25" s="384"/>
      <c r="W25" s="376"/>
      <c r="X25" s="376"/>
      <c r="Y25" s="384"/>
      <c r="Z25" s="376"/>
      <c r="AA25" s="376"/>
      <c r="AB25" s="384"/>
    </row>
    <row r="26" ht="12.75">
      <c r="A26" s="287"/>
    </row>
    <row r="27" spans="21:36" ht="12.75">
      <c r="U27" s="404"/>
      <c r="V27" s="404"/>
      <c r="W27" s="404"/>
      <c r="X27" s="404"/>
      <c r="Y27" s="404"/>
      <c r="Z27" s="404"/>
      <c r="AA27" s="404"/>
      <c r="AB27" s="404"/>
      <c r="AC27" s="404"/>
      <c r="AD27" s="404"/>
      <c r="AE27" s="404"/>
      <c r="AF27" s="404"/>
      <c r="AG27" s="404"/>
      <c r="AH27" s="404"/>
      <c r="AI27" s="404"/>
      <c r="AJ27" s="404"/>
    </row>
    <row r="28" spans="17:36" ht="12.75">
      <c r="Q28" s="348"/>
      <c r="R28" s="348"/>
      <c r="S28" s="348"/>
      <c r="T28" s="348"/>
      <c r="U28" s="405"/>
      <c r="V28" s="405"/>
      <c r="W28" s="405"/>
      <c r="X28" s="405"/>
      <c r="Y28" s="405"/>
      <c r="Z28" s="405"/>
      <c r="AA28" s="405"/>
      <c r="AB28" s="405"/>
      <c r="AC28" s="405"/>
      <c r="AD28" s="405"/>
      <c r="AE28" s="405"/>
      <c r="AF28" s="405"/>
      <c r="AG28" s="405"/>
      <c r="AH28" s="405"/>
      <c r="AI28" s="404"/>
      <c r="AJ28" s="404"/>
    </row>
    <row r="29" spans="17:36" ht="12.75">
      <c r="Q29" s="406"/>
      <c r="R29" s="406"/>
      <c r="S29" s="406"/>
      <c r="T29" s="406"/>
      <c r="U29" s="407"/>
      <c r="V29" s="408"/>
      <c r="W29" s="408"/>
      <c r="X29" s="408"/>
      <c r="Y29" s="408"/>
      <c r="Z29" s="408"/>
      <c r="AA29" s="408"/>
      <c r="AB29" s="408"/>
      <c r="AC29" s="407"/>
      <c r="AD29" s="408"/>
      <c r="AE29" s="407"/>
      <c r="AF29" s="407"/>
      <c r="AG29" s="408"/>
      <c r="AH29" s="408"/>
      <c r="AI29" s="404"/>
      <c r="AJ29" s="404"/>
    </row>
    <row r="30" spans="17:36" ht="12.75">
      <c r="Q30" s="409"/>
      <c r="R30" s="410"/>
      <c r="S30" s="409"/>
      <c r="T30" s="409"/>
      <c r="U30" s="407"/>
      <c r="V30" s="408"/>
      <c r="W30" s="408"/>
      <c r="X30" s="408"/>
      <c r="Y30" s="408"/>
      <c r="Z30" s="408"/>
      <c r="AA30" s="407"/>
      <c r="AB30" s="407"/>
      <c r="AC30" s="407"/>
      <c r="AD30" s="408"/>
      <c r="AE30" s="407"/>
      <c r="AF30" s="407"/>
      <c r="AG30" s="408"/>
      <c r="AH30" s="408"/>
      <c r="AI30" s="404"/>
      <c r="AJ30" s="404"/>
    </row>
    <row r="31" spans="17:36" ht="12.75">
      <c r="Q31" s="409"/>
      <c r="R31" s="410"/>
      <c r="S31" s="409"/>
      <c r="T31" s="409"/>
      <c r="U31" s="407"/>
      <c r="V31" s="408"/>
      <c r="W31" s="408"/>
      <c r="X31" s="408"/>
      <c r="Y31" s="408"/>
      <c r="Z31" s="408"/>
      <c r="AA31" s="407"/>
      <c r="AB31" s="407"/>
      <c r="AC31" s="407"/>
      <c r="AD31" s="408"/>
      <c r="AE31" s="407"/>
      <c r="AF31" s="407"/>
      <c r="AG31" s="408"/>
      <c r="AH31" s="408"/>
      <c r="AI31" s="404"/>
      <c r="AJ31" s="404"/>
    </row>
    <row r="32" spans="17:36" ht="12.75">
      <c r="Q32" s="409"/>
      <c r="R32" s="409"/>
      <c r="S32" s="409"/>
      <c r="T32" s="409"/>
      <c r="U32" s="407"/>
      <c r="V32" s="408"/>
      <c r="W32" s="408"/>
      <c r="X32" s="408"/>
      <c r="Y32" s="408"/>
      <c r="Z32" s="408"/>
      <c r="AA32" s="408"/>
      <c r="AB32" s="407"/>
      <c r="AC32" s="407"/>
      <c r="AD32" s="408"/>
      <c r="AE32" s="407"/>
      <c r="AF32" s="407"/>
      <c r="AG32" s="408"/>
      <c r="AH32" s="408"/>
      <c r="AI32" s="404"/>
      <c r="AJ32" s="404"/>
    </row>
    <row r="33" spans="17:36" ht="12.75">
      <c r="Q33" s="409"/>
      <c r="R33" s="410"/>
      <c r="S33" s="409"/>
      <c r="T33" s="409"/>
      <c r="U33" s="407"/>
      <c r="V33" s="408"/>
      <c r="W33" s="408"/>
      <c r="X33" s="408"/>
      <c r="Y33" s="408"/>
      <c r="Z33" s="408"/>
      <c r="AA33" s="408"/>
      <c r="AB33" s="407"/>
      <c r="AC33" s="407"/>
      <c r="AD33" s="408"/>
      <c r="AE33" s="407"/>
      <c r="AF33" s="407"/>
      <c r="AG33" s="408"/>
      <c r="AH33" s="408"/>
      <c r="AI33" s="404"/>
      <c r="AJ33" s="404"/>
    </row>
    <row r="34" spans="17:36" ht="12.75">
      <c r="Q34" s="409"/>
      <c r="R34" s="409"/>
      <c r="S34" s="409"/>
      <c r="T34" s="409"/>
      <c r="U34" s="407"/>
      <c r="V34" s="408"/>
      <c r="W34" s="408"/>
      <c r="X34" s="408"/>
      <c r="Y34" s="408"/>
      <c r="Z34" s="408"/>
      <c r="AA34" s="407"/>
      <c r="AB34" s="407"/>
      <c r="AC34" s="407"/>
      <c r="AD34" s="408"/>
      <c r="AE34" s="407"/>
      <c r="AF34" s="407"/>
      <c r="AG34" s="408"/>
      <c r="AH34" s="408"/>
      <c r="AI34" s="404"/>
      <c r="AJ34" s="404"/>
    </row>
    <row r="35" spans="17:36" ht="12.75">
      <c r="Q35" s="409"/>
      <c r="R35" s="410"/>
      <c r="S35" s="409"/>
      <c r="T35" s="409"/>
      <c r="U35" s="407"/>
      <c r="V35" s="408"/>
      <c r="W35" s="408"/>
      <c r="X35" s="407"/>
      <c r="Y35" s="408"/>
      <c r="Z35" s="408"/>
      <c r="AA35" s="408"/>
      <c r="AB35" s="407"/>
      <c r="AC35" s="407"/>
      <c r="AD35" s="408"/>
      <c r="AE35" s="407"/>
      <c r="AF35" s="407"/>
      <c r="AG35" s="408"/>
      <c r="AH35" s="408"/>
      <c r="AI35" s="404"/>
      <c r="AJ35" s="404"/>
    </row>
    <row r="36" spans="17:36" ht="12.75">
      <c r="Q36" s="409"/>
      <c r="R36" s="409"/>
      <c r="S36" s="409"/>
      <c r="T36" s="409"/>
      <c r="U36" s="407"/>
      <c r="V36" s="408"/>
      <c r="W36" s="408"/>
      <c r="X36" s="408"/>
      <c r="Y36" s="408"/>
      <c r="Z36" s="408"/>
      <c r="AA36" s="407"/>
      <c r="AB36" s="407"/>
      <c r="AC36" s="407"/>
      <c r="AD36" s="407"/>
      <c r="AE36" s="407"/>
      <c r="AF36" s="407"/>
      <c r="AG36" s="408"/>
      <c r="AH36" s="408"/>
      <c r="AI36" s="404"/>
      <c r="AJ36" s="404"/>
    </row>
    <row r="37" spans="17:36" ht="12.75">
      <c r="Q37" s="409"/>
      <c r="R37" s="409"/>
      <c r="S37" s="409"/>
      <c r="T37" s="409"/>
      <c r="U37" s="407"/>
      <c r="V37" s="408"/>
      <c r="W37" s="408"/>
      <c r="X37" s="408"/>
      <c r="Y37" s="408"/>
      <c r="Z37" s="408"/>
      <c r="AA37" s="407"/>
      <c r="AB37" s="407"/>
      <c r="AC37" s="407"/>
      <c r="AD37" s="408"/>
      <c r="AE37" s="407"/>
      <c r="AF37" s="407"/>
      <c r="AG37" s="408"/>
      <c r="AH37" s="408"/>
      <c r="AI37" s="404"/>
      <c r="AJ37" s="404"/>
    </row>
    <row r="38" spans="17:36" ht="12.75">
      <c r="Q38" s="409"/>
      <c r="R38" s="410"/>
      <c r="S38" s="409"/>
      <c r="T38" s="409"/>
      <c r="U38" s="407"/>
      <c r="V38" s="408"/>
      <c r="W38" s="408"/>
      <c r="X38" s="408"/>
      <c r="Y38" s="408"/>
      <c r="Z38" s="408"/>
      <c r="AA38" s="408"/>
      <c r="AB38" s="407"/>
      <c r="AC38" s="407"/>
      <c r="AD38" s="408"/>
      <c r="AE38" s="407"/>
      <c r="AF38" s="407"/>
      <c r="AG38" s="408"/>
      <c r="AH38" s="408"/>
      <c r="AI38" s="404"/>
      <c r="AJ38" s="404"/>
    </row>
    <row r="39" spans="17:36" ht="12.75">
      <c r="Q39" s="409"/>
      <c r="R39" s="410"/>
      <c r="S39" s="409"/>
      <c r="T39" s="409"/>
      <c r="U39" s="407"/>
      <c r="V39" s="408"/>
      <c r="W39" s="408"/>
      <c r="X39" s="408"/>
      <c r="Y39" s="408"/>
      <c r="Z39" s="408"/>
      <c r="AA39" s="408"/>
      <c r="AB39" s="408"/>
      <c r="AC39" s="407"/>
      <c r="AD39" s="407"/>
      <c r="AE39" s="407"/>
      <c r="AF39" s="407"/>
      <c r="AG39" s="408"/>
      <c r="AH39" s="408"/>
      <c r="AI39" s="404"/>
      <c r="AJ39" s="404"/>
    </row>
    <row r="40" spans="17:36" ht="12.75">
      <c r="Q40" s="409"/>
      <c r="R40" s="410"/>
      <c r="S40" s="409"/>
      <c r="T40" s="409"/>
      <c r="U40" s="407"/>
      <c r="V40" s="407"/>
      <c r="W40" s="408"/>
      <c r="X40" s="407"/>
      <c r="Y40" s="408"/>
      <c r="Z40" s="408"/>
      <c r="AA40" s="408"/>
      <c r="AB40" s="408"/>
      <c r="AC40" s="407"/>
      <c r="AD40" s="408"/>
      <c r="AE40" s="407"/>
      <c r="AF40" s="407"/>
      <c r="AG40" s="407"/>
      <c r="AH40" s="408"/>
      <c r="AI40" s="404"/>
      <c r="AJ40" s="404"/>
    </row>
    <row r="41" spans="17:36" ht="12.75">
      <c r="Q41" s="409"/>
      <c r="R41" s="410"/>
      <c r="S41" s="409"/>
      <c r="T41" s="409"/>
      <c r="U41" s="407"/>
      <c r="V41" s="407"/>
      <c r="W41" s="407"/>
      <c r="X41" s="408"/>
      <c r="Y41" s="407"/>
      <c r="Z41" s="407"/>
      <c r="AA41" s="408"/>
      <c r="AB41" s="408"/>
      <c r="AC41" s="407"/>
      <c r="AD41" s="408"/>
      <c r="AE41" s="407"/>
      <c r="AF41" s="407"/>
      <c r="AG41" s="407"/>
      <c r="AH41" s="407"/>
      <c r="AI41" s="404"/>
      <c r="AJ41" s="404"/>
    </row>
    <row r="42" spans="17:36" ht="12.75">
      <c r="Q42" s="409"/>
      <c r="R42" s="410"/>
      <c r="S42" s="409"/>
      <c r="T42" s="409"/>
      <c r="U42" s="407"/>
      <c r="V42" s="408"/>
      <c r="W42" s="408"/>
      <c r="X42" s="407"/>
      <c r="Y42" s="407"/>
      <c r="Z42" s="407"/>
      <c r="AA42" s="407"/>
      <c r="AB42" s="407"/>
      <c r="AC42" s="407"/>
      <c r="AD42" s="408"/>
      <c r="AE42" s="407"/>
      <c r="AF42" s="407"/>
      <c r="AG42" s="408"/>
      <c r="AH42" s="407"/>
      <c r="AI42" s="404"/>
      <c r="AJ42" s="404"/>
    </row>
    <row r="43" spans="17:36" ht="12.75">
      <c r="Q43" s="409"/>
      <c r="R43" s="409"/>
      <c r="S43" s="409"/>
      <c r="T43" s="409"/>
      <c r="U43" s="407"/>
      <c r="V43" s="408"/>
      <c r="W43" s="408"/>
      <c r="X43" s="408"/>
      <c r="Y43" s="408"/>
      <c r="Z43" s="408"/>
      <c r="AA43" s="408"/>
      <c r="AB43" s="408"/>
      <c r="AC43" s="408"/>
      <c r="AD43" s="408"/>
      <c r="AE43" s="408"/>
      <c r="AF43" s="407"/>
      <c r="AG43" s="408"/>
      <c r="AH43" s="408"/>
      <c r="AI43" s="404"/>
      <c r="AJ43" s="404"/>
    </row>
    <row r="44" spans="17:36" ht="12.75">
      <c r="Q44" s="348"/>
      <c r="R44" s="348"/>
      <c r="S44" s="348"/>
      <c r="T44" s="348"/>
      <c r="U44" s="404"/>
      <c r="V44" s="404"/>
      <c r="W44" s="404"/>
      <c r="X44" s="404"/>
      <c r="Y44" s="404"/>
      <c r="Z44" s="404"/>
      <c r="AA44" s="404"/>
      <c r="AB44" s="404"/>
      <c r="AC44" s="404"/>
      <c r="AD44" s="404"/>
      <c r="AE44" s="404"/>
      <c r="AF44" s="404"/>
      <c r="AG44" s="404"/>
      <c r="AH44" s="404"/>
      <c r="AI44" s="404"/>
      <c r="AJ44" s="404"/>
    </row>
    <row r="45" spans="17:36" ht="12.75">
      <c r="Q45" s="348"/>
      <c r="R45" s="348"/>
      <c r="S45" s="348"/>
      <c r="T45" s="348"/>
      <c r="U45" s="405"/>
      <c r="V45" s="405"/>
      <c r="W45" s="405"/>
      <c r="X45" s="405"/>
      <c r="Y45" s="404"/>
      <c r="Z45" s="404"/>
      <c r="AA45" s="405"/>
      <c r="AB45" s="405"/>
      <c r="AC45" s="405"/>
      <c r="AD45" s="404"/>
      <c r="AE45" s="404"/>
      <c r="AF45" s="404"/>
      <c r="AG45" s="404"/>
      <c r="AH45" s="404"/>
      <c r="AI45" s="404"/>
      <c r="AJ45" s="404"/>
    </row>
    <row r="46" spans="17:36" ht="12.75">
      <c r="Q46" s="348"/>
      <c r="R46" s="348"/>
      <c r="S46" s="348"/>
      <c r="T46" s="348"/>
      <c r="U46" s="407"/>
      <c r="V46" s="408"/>
      <c r="W46" s="408"/>
      <c r="X46" s="408"/>
      <c r="Y46" s="404"/>
      <c r="Z46" s="404"/>
      <c r="AA46" s="407"/>
      <c r="AB46" s="408"/>
      <c r="AC46" s="407"/>
      <c r="AD46" s="404"/>
      <c r="AE46" s="404"/>
      <c r="AF46" s="404"/>
      <c r="AG46" s="404"/>
      <c r="AH46" s="404"/>
      <c r="AI46" s="404"/>
      <c r="AJ46" s="404"/>
    </row>
    <row r="47" spans="17:36" ht="12.75">
      <c r="Q47" s="406"/>
      <c r="R47" s="406"/>
      <c r="S47" s="406"/>
      <c r="T47" s="406"/>
      <c r="U47" s="407"/>
      <c r="V47" s="408"/>
      <c r="W47" s="408"/>
      <c r="X47" s="408"/>
      <c r="Y47" s="404"/>
      <c r="Z47" s="404"/>
      <c r="AA47" s="407"/>
      <c r="AB47" s="408"/>
      <c r="AC47" s="407"/>
      <c r="AD47" s="404"/>
      <c r="AE47" s="404"/>
      <c r="AF47" s="404"/>
      <c r="AG47" s="404"/>
      <c r="AH47" s="404"/>
      <c r="AI47" s="404"/>
      <c r="AJ47" s="404"/>
    </row>
    <row r="48" spans="17:36" ht="12.75">
      <c r="Q48" s="409"/>
      <c r="R48" s="410"/>
      <c r="S48" s="410"/>
      <c r="T48" s="409"/>
      <c r="U48" s="407"/>
      <c r="V48" s="408"/>
      <c r="W48" s="408"/>
      <c r="X48" s="408"/>
      <c r="Y48" s="404"/>
      <c r="Z48" s="404"/>
      <c r="AA48" s="407"/>
      <c r="AB48" s="408"/>
      <c r="AC48" s="407"/>
      <c r="AD48" s="404"/>
      <c r="AE48" s="404"/>
      <c r="AF48" s="404"/>
      <c r="AG48" s="404"/>
      <c r="AH48" s="404"/>
      <c r="AI48" s="404"/>
      <c r="AJ48" s="404"/>
    </row>
    <row r="49" spans="17:36" ht="12.75">
      <c r="Q49" s="409"/>
      <c r="R49" s="410"/>
      <c r="S49" s="410"/>
      <c r="T49" s="409"/>
      <c r="U49" s="407"/>
      <c r="V49" s="408"/>
      <c r="W49" s="408"/>
      <c r="X49" s="408"/>
      <c r="Y49" s="404"/>
      <c r="Z49" s="404"/>
      <c r="AA49" s="407"/>
      <c r="AB49" s="408"/>
      <c r="AC49" s="407"/>
      <c r="AD49" s="404"/>
      <c r="AE49" s="404"/>
      <c r="AF49" s="404"/>
      <c r="AG49" s="404"/>
      <c r="AH49" s="404"/>
      <c r="AI49" s="404"/>
      <c r="AJ49" s="404"/>
    </row>
    <row r="50" spans="17:36" ht="12.75">
      <c r="Q50" s="409"/>
      <c r="R50" s="410"/>
      <c r="S50" s="409"/>
      <c r="T50" s="409"/>
      <c r="U50" s="407"/>
      <c r="V50" s="408"/>
      <c r="W50" s="408"/>
      <c r="X50" s="408"/>
      <c r="Y50" s="404"/>
      <c r="Z50" s="404"/>
      <c r="AA50" s="407"/>
      <c r="AB50" s="408"/>
      <c r="AC50" s="407"/>
      <c r="AD50" s="404"/>
      <c r="AE50" s="404"/>
      <c r="AF50" s="404"/>
      <c r="AG50" s="404"/>
      <c r="AH50" s="404"/>
      <c r="AI50" s="404"/>
      <c r="AJ50" s="404"/>
    </row>
    <row r="51" spans="17:36" ht="12.75">
      <c r="Q51" s="409"/>
      <c r="R51" s="410"/>
      <c r="S51" s="410"/>
      <c r="T51" s="409"/>
      <c r="U51" s="407"/>
      <c r="V51" s="408"/>
      <c r="W51" s="408"/>
      <c r="X51" s="408"/>
      <c r="Y51" s="404"/>
      <c r="Z51" s="404"/>
      <c r="AA51" s="407"/>
      <c r="AB51" s="408"/>
      <c r="AC51" s="407"/>
      <c r="AD51" s="404"/>
      <c r="AE51" s="404"/>
      <c r="AF51" s="404"/>
      <c r="AG51" s="404"/>
      <c r="AH51" s="404"/>
      <c r="AI51" s="404"/>
      <c r="AJ51" s="404"/>
    </row>
    <row r="52" spans="17:36" ht="12.75">
      <c r="Q52" s="409"/>
      <c r="R52" s="410"/>
      <c r="S52" s="409"/>
      <c r="T52" s="409"/>
      <c r="U52" s="407"/>
      <c r="V52" s="407"/>
      <c r="W52" s="408"/>
      <c r="X52" s="408"/>
      <c r="Y52" s="404"/>
      <c r="Z52" s="404"/>
      <c r="AA52" s="407"/>
      <c r="AB52" s="408"/>
      <c r="AC52" s="407"/>
      <c r="AD52" s="404"/>
      <c r="AE52" s="404"/>
      <c r="AF52" s="404"/>
      <c r="AG52" s="404"/>
      <c r="AH52" s="404"/>
      <c r="AI52" s="404"/>
      <c r="AJ52" s="404"/>
    </row>
    <row r="53" spans="17:36" ht="12.75">
      <c r="Q53" s="409"/>
      <c r="R53" s="410"/>
      <c r="S53" s="410"/>
      <c r="T53" s="409"/>
      <c r="U53" s="407"/>
      <c r="V53" s="408"/>
      <c r="W53" s="408"/>
      <c r="X53" s="408"/>
      <c r="Y53" s="404"/>
      <c r="Z53" s="404"/>
      <c r="AA53" s="407"/>
      <c r="AB53" s="407"/>
      <c r="AC53" s="407"/>
      <c r="AD53" s="404"/>
      <c r="AE53" s="404"/>
      <c r="AF53" s="404"/>
      <c r="AG53" s="404"/>
      <c r="AH53" s="404"/>
      <c r="AI53" s="404"/>
      <c r="AJ53" s="404"/>
    </row>
    <row r="54" spans="17:36" ht="12.75">
      <c r="Q54" s="409"/>
      <c r="R54" s="410"/>
      <c r="S54" s="409"/>
      <c r="T54" s="409"/>
      <c r="U54" s="407"/>
      <c r="V54" s="408"/>
      <c r="W54" s="408"/>
      <c r="X54" s="408"/>
      <c r="Y54" s="404"/>
      <c r="Z54" s="404"/>
      <c r="AA54" s="407"/>
      <c r="AB54" s="408"/>
      <c r="AC54" s="407"/>
      <c r="AD54" s="404"/>
      <c r="AE54" s="404"/>
      <c r="AF54" s="404"/>
      <c r="AG54" s="404"/>
      <c r="AH54" s="404"/>
      <c r="AI54" s="404"/>
      <c r="AJ54" s="404"/>
    </row>
    <row r="55" spans="17:36" ht="12.75">
      <c r="Q55" s="409"/>
      <c r="R55" s="410"/>
      <c r="S55" s="409"/>
      <c r="T55" s="409"/>
      <c r="U55" s="407"/>
      <c r="V55" s="408"/>
      <c r="W55" s="408"/>
      <c r="X55" s="408"/>
      <c r="Y55" s="404"/>
      <c r="Z55" s="404"/>
      <c r="AA55" s="407"/>
      <c r="AB55" s="408"/>
      <c r="AC55" s="407"/>
      <c r="AD55" s="404"/>
      <c r="AE55" s="404"/>
      <c r="AF55" s="404"/>
      <c r="AG55" s="404"/>
      <c r="AH55" s="404"/>
      <c r="AI55" s="404"/>
      <c r="AJ55" s="404"/>
    </row>
    <row r="56" spans="17:36" ht="12.75">
      <c r="Q56" s="409"/>
      <c r="R56" s="410"/>
      <c r="S56" s="410"/>
      <c r="T56" s="409"/>
      <c r="U56" s="407"/>
      <c r="V56" s="408"/>
      <c r="W56" s="408"/>
      <c r="X56" s="408"/>
      <c r="Y56" s="404"/>
      <c r="Z56" s="404"/>
      <c r="AA56" s="407"/>
      <c r="AB56" s="407"/>
      <c r="AC56" s="407"/>
      <c r="AD56" s="404"/>
      <c r="AE56" s="404"/>
      <c r="AF56" s="404"/>
      <c r="AG56" s="404"/>
      <c r="AH56" s="404"/>
      <c r="AI56" s="404"/>
      <c r="AJ56" s="404"/>
    </row>
    <row r="57" spans="17:36" ht="12.75">
      <c r="Q57" s="409"/>
      <c r="R57" s="410"/>
      <c r="S57" s="410"/>
      <c r="T57" s="409"/>
      <c r="U57" s="407"/>
      <c r="V57" s="407"/>
      <c r="W57" s="408"/>
      <c r="X57" s="408"/>
      <c r="Y57" s="404"/>
      <c r="Z57" s="404"/>
      <c r="AA57" s="407"/>
      <c r="AB57" s="408"/>
      <c r="AC57" s="407"/>
      <c r="AD57" s="404"/>
      <c r="AE57" s="404"/>
      <c r="AF57" s="404"/>
      <c r="AG57" s="404"/>
      <c r="AH57" s="404"/>
      <c r="AI57" s="404"/>
      <c r="AJ57" s="404"/>
    </row>
    <row r="58" spans="17:36" ht="12.75">
      <c r="Q58" s="409"/>
      <c r="R58" s="410"/>
      <c r="S58" s="410"/>
      <c r="T58" s="409"/>
      <c r="U58" s="407"/>
      <c r="V58" s="408"/>
      <c r="W58" s="407"/>
      <c r="X58" s="407"/>
      <c r="Y58" s="404"/>
      <c r="Z58" s="404"/>
      <c r="AA58" s="407"/>
      <c r="AB58" s="408"/>
      <c r="AC58" s="407"/>
      <c r="AD58" s="404"/>
      <c r="AE58" s="404"/>
      <c r="AF58" s="404"/>
      <c r="AG58" s="404"/>
      <c r="AH58" s="404"/>
      <c r="AI58" s="404"/>
      <c r="AJ58" s="404"/>
    </row>
    <row r="59" spans="17:36" ht="12.75">
      <c r="Q59" s="409"/>
      <c r="R59" s="409"/>
      <c r="S59" s="409"/>
      <c r="T59" s="409"/>
      <c r="U59" s="407"/>
      <c r="V59" s="407"/>
      <c r="W59" s="407"/>
      <c r="X59" s="407"/>
      <c r="Y59" s="404"/>
      <c r="Z59" s="404"/>
      <c r="AA59" s="407"/>
      <c r="AB59" s="408"/>
      <c r="AC59" s="407"/>
      <c r="AD59" s="404"/>
      <c r="AE59" s="404"/>
      <c r="AF59" s="404"/>
      <c r="AG59" s="404"/>
      <c r="AH59" s="404"/>
      <c r="AI59" s="404"/>
      <c r="AJ59" s="404"/>
    </row>
    <row r="60" spans="17:36" ht="12.75">
      <c r="Q60" s="409"/>
      <c r="R60" s="410"/>
      <c r="S60" s="410"/>
      <c r="T60" s="409"/>
      <c r="U60" s="407"/>
      <c r="V60" s="408"/>
      <c r="W60" s="408"/>
      <c r="X60" s="408"/>
      <c r="Y60" s="404"/>
      <c r="Z60" s="404"/>
      <c r="AA60" s="408"/>
      <c r="AB60" s="408"/>
      <c r="AC60" s="408"/>
      <c r="AD60" s="404"/>
      <c r="AE60" s="404"/>
      <c r="AF60" s="404"/>
      <c r="AG60" s="404"/>
      <c r="AH60" s="404"/>
      <c r="AI60" s="404"/>
      <c r="AJ60" s="404"/>
    </row>
    <row r="61" spans="17:36" ht="12.75">
      <c r="Q61" s="409"/>
      <c r="R61" s="410"/>
      <c r="S61" s="409"/>
      <c r="T61" s="409"/>
      <c r="U61" s="404"/>
      <c r="V61" s="404"/>
      <c r="W61" s="404"/>
      <c r="X61" s="404"/>
      <c r="Y61" s="404"/>
      <c r="Z61" s="404"/>
      <c r="AA61" s="404"/>
      <c r="AB61" s="404"/>
      <c r="AC61" s="404"/>
      <c r="AD61" s="404"/>
      <c r="AE61" s="404"/>
      <c r="AF61" s="404"/>
      <c r="AG61" s="404"/>
      <c r="AH61" s="404"/>
      <c r="AI61" s="404"/>
      <c r="AJ61" s="404"/>
    </row>
    <row r="62" spans="17:36" ht="12.75">
      <c r="Q62" s="348"/>
      <c r="R62" s="348"/>
      <c r="S62" s="348"/>
      <c r="T62" s="348"/>
      <c r="U62" s="404"/>
      <c r="V62" s="404"/>
      <c r="W62" s="404"/>
      <c r="X62" s="404"/>
      <c r="Y62" s="404"/>
      <c r="Z62" s="404"/>
      <c r="AA62" s="404"/>
      <c r="AB62" s="404"/>
      <c r="AC62" s="404"/>
      <c r="AD62" s="404"/>
      <c r="AE62" s="404"/>
      <c r="AF62" s="404"/>
      <c r="AG62" s="404"/>
      <c r="AH62" s="404"/>
      <c r="AI62" s="404"/>
      <c r="AJ62" s="404"/>
    </row>
    <row r="63" spans="17:36" ht="12.75">
      <c r="Q63" s="348"/>
      <c r="R63" s="348"/>
      <c r="S63" s="348"/>
      <c r="T63" s="348"/>
      <c r="U63" s="404"/>
      <c r="V63" s="404"/>
      <c r="W63" s="404"/>
      <c r="X63" s="404"/>
      <c r="Y63" s="404"/>
      <c r="Z63" s="404"/>
      <c r="AA63" s="404"/>
      <c r="AB63" s="404"/>
      <c r="AC63" s="404"/>
      <c r="AD63" s="404"/>
      <c r="AE63" s="404"/>
      <c r="AF63" s="404"/>
      <c r="AG63" s="404"/>
      <c r="AH63" s="404"/>
      <c r="AI63" s="404"/>
      <c r="AJ63" s="404"/>
    </row>
    <row r="64" spans="21:36" ht="12.75">
      <c r="U64" s="404"/>
      <c r="V64" s="404"/>
      <c r="W64" s="404"/>
      <c r="X64" s="404"/>
      <c r="Y64" s="404"/>
      <c r="Z64" s="404"/>
      <c r="AA64" s="404"/>
      <c r="AB64" s="404"/>
      <c r="AC64" s="404"/>
      <c r="AD64" s="404"/>
      <c r="AE64" s="404"/>
      <c r="AF64" s="404"/>
      <c r="AG64" s="404"/>
      <c r="AH64" s="404"/>
      <c r="AI64" s="404"/>
      <c r="AJ64" s="404"/>
    </row>
    <row r="65" spans="21:36" ht="12.75">
      <c r="U65" s="405"/>
      <c r="V65" s="405"/>
      <c r="W65" s="405"/>
      <c r="X65" s="405"/>
      <c r="Y65" s="405"/>
      <c r="Z65" s="405"/>
      <c r="AA65" s="405"/>
      <c r="AB65" s="405"/>
      <c r="AC65" s="405"/>
      <c r="AD65" s="405"/>
      <c r="AE65" s="405"/>
      <c r="AF65" s="405"/>
      <c r="AG65" s="405"/>
      <c r="AH65" s="405"/>
      <c r="AI65" s="404"/>
      <c r="AJ65" s="404"/>
    </row>
    <row r="66" spans="21:36" ht="12.75">
      <c r="U66" s="407"/>
      <c r="V66" s="408"/>
      <c r="W66" s="408"/>
      <c r="X66" s="408"/>
      <c r="Y66" s="408"/>
      <c r="Z66" s="408"/>
      <c r="AA66" s="408"/>
      <c r="AB66" s="408"/>
      <c r="AC66" s="407"/>
      <c r="AD66" s="408"/>
      <c r="AE66" s="407"/>
      <c r="AF66" s="407"/>
      <c r="AG66" s="408"/>
      <c r="AH66" s="408"/>
      <c r="AI66" s="404"/>
      <c r="AJ66" s="404"/>
    </row>
    <row r="67" spans="21:36" ht="12.75">
      <c r="U67" s="407"/>
      <c r="V67" s="408"/>
      <c r="W67" s="408"/>
      <c r="X67" s="408"/>
      <c r="Y67" s="408"/>
      <c r="Z67" s="408"/>
      <c r="AA67" s="408"/>
      <c r="AB67" s="407"/>
      <c r="AC67" s="407"/>
      <c r="AD67" s="408"/>
      <c r="AE67" s="407"/>
      <c r="AF67" s="407"/>
      <c r="AG67" s="408"/>
      <c r="AH67" s="408"/>
      <c r="AI67" s="404"/>
      <c r="AJ67" s="404"/>
    </row>
    <row r="68" spans="21:36" ht="12.75">
      <c r="U68" s="407"/>
      <c r="V68" s="408"/>
      <c r="W68" s="408"/>
      <c r="X68" s="408"/>
      <c r="Y68" s="408"/>
      <c r="Z68" s="408"/>
      <c r="AA68" s="407"/>
      <c r="AB68" s="407"/>
      <c r="AC68" s="407"/>
      <c r="AD68" s="408"/>
      <c r="AE68" s="407"/>
      <c r="AF68" s="407"/>
      <c r="AG68" s="408"/>
      <c r="AH68" s="408"/>
      <c r="AI68" s="404"/>
      <c r="AJ68" s="404"/>
    </row>
    <row r="69" spans="21:36" ht="12.75">
      <c r="U69" s="407"/>
      <c r="V69" s="408"/>
      <c r="W69" s="408"/>
      <c r="X69" s="408"/>
      <c r="Y69" s="408"/>
      <c r="Z69" s="408"/>
      <c r="AA69" s="408"/>
      <c r="AB69" s="407"/>
      <c r="AC69" s="407"/>
      <c r="AD69" s="408"/>
      <c r="AE69" s="407"/>
      <c r="AF69" s="407"/>
      <c r="AG69" s="408"/>
      <c r="AH69" s="408"/>
      <c r="AI69" s="404"/>
      <c r="AJ69" s="404"/>
    </row>
    <row r="70" spans="21:36" ht="12.75">
      <c r="U70" s="407"/>
      <c r="V70" s="408"/>
      <c r="W70" s="408"/>
      <c r="X70" s="408"/>
      <c r="Y70" s="408"/>
      <c r="Z70" s="408"/>
      <c r="AA70" s="408"/>
      <c r="AB70" s="407"/>
      <c r="AC70" s="407"/>
      <c r="AD70" s="408"/>
      <c r="AE70" s="407"/>
      <c r="AF70" s="407"/>
      <c r="AG70" s="408"/>
      <c r="AH70" s="408"/>
      <c r="AI70" s="404"/>
      <c r="AJ70" s="404"/>
    </row>
    <row r="71" spans="21:36" ht="12.75">
      <c r="U71" s="407"/>
      <c r="V71" s="408"/>
      <c r="W71" s="408"/>
      <c r="X71" s="408"/>
      <c r="Y71" s="408"/>
      <c r="Z71" s="408"/>
      <c r="AA71" s="408"/>
      <c r="AB71" s="407"/>
      <c r="AC71" s="407"/>
      <c r="AD71" s="408"/>
      <c r="AE71" s="407"/>
      <c r="AF71" s="407"/>
      <c r="AG71" s="408"/>
      <c r="AH71" s="408"/>
      <c r="AI71" s="404"/>
      <c r="AJ71" s="404"/>
    </row>
    <row r="72" spans="21:36" ht="12.75">
      <c r="U72" s="407"/>
      <c r="V72" s="408"/>
      <c r="W72" s="408"/>
      <c r="X72" s="407"/>
      <c r="Y72" s="408"/>
      <c r="Z72" s="408"/>
      <c r="AA72" s="408"/>
      <c r="AB72" s="407"/>
      <c r="AC72" s="407"/>
      <c r="AD72" s="408"/>
      <c r="AE72" s="407"/>
      <c r="AF72" s="407"/>
      <c r="AG72" s="408"/>
      <c r="AH72" s="408"/>
      <c r="AI72" s="404"/>
      <c r="AJ72" s="404"/>
    </row>
    <row r="73" spans="21:36" ht="12.75">
      <c r="U73" s="407"/>
      <c r="V73" s="408"/>
      <c r="W73" s="408"/>
      <c r="X73" s="408"/>
      <c r="Y73" s="408"/>
      <c r="Z73" s="408"/>
      <c r="AA73" s="407"/>
      <c r="AB73" s="407"/>
      <c r="AC73" s="407"/>
      <c r="AD73" s="407"/>
      <c r="AE73" s="407"/>
      <c r="AF73" s="407"/>
      <c r="AG73" s="408"/>
      <c r="AH73" s="408"/>
      <c r="AI73" s="404"/>
      <c r="AJ73" s="404"/>
    </row>
    <row r="74" spans="21:36" ht="12.75">
      <c r="U74" s="407"/>
      <c r="V74" s="408"/>
      <c r="W74" s="408"/>
      <c r="X74" s="408"/>
      <c r="Y74" s="408"/>
      <c r="Z74" s="408"/>
      <c r="AA74" s="408"/>
      <c r="AB74" s="407"/>
      <c r="AC74" s="407"/>
      <c r="AD74" s="408"/>
      <c r="AE74" s="407"/>
      <c r="AF74" s="407"/>
      <c r="AG74" s="408"/>
      <c r="AH74" s="408"/>
      <c r="AI74" s="404"/>
      <c r="AJ74" s="404"/>
    </row>
    <row r="75" spans="21:36" ht="12.75">
      <c r="U75" s="407"/>
      <c r="V75" s="408"/>
      <c r="W75" s="408"/>
      <c r="X75" s="408"/>
      <c r="Y75" s="408"/>
      <c r="Z75" s="408"/>
      <c r="AA75" s="408"/>
      <c r="AB75" s="407"/>
      <c r="AC75" s="407"/>
      <c r="AD75" s="408"/>
      <c r="AE75" s="407"/>
      <c r="AF75" s="407"/>
      <c r="AG75" s="408"/>
      <c r="AH75" s="408"/>
      <c r="AI75" s="404"/>
      <c r="AJ75" s="404"/>
    </row>
    <row r="76" spans="21:36" ht="12.75">
      <c r="U76" s="407"/>
      <c r="V76" s="408"/>
      <c r="W76" s="408"/>
      <c r="X76" s="408"/>
      <c r="Y76" s="408"/>
      <c r="Z76" s="408"/>
      <c r="AA76" s="408"/>
      <c r="AB76" s="408"/>
      <c r="AC76" s="407"/>
      <c r="AD76" s="407"/>
      <c r="AE76" s="407"/>
      <c r="AF76" s="407"/>
      <c r="AG76" s="408"/>
      <c r="AH76" s="408"/>
      <c r="AI76" s="404"/>
      <c r="AJ76" s="404"/>
    </row>
    <row r="77" spans="21:36" ht="12.75">
      <c r="U77" s="407"/>
      <c r="V77" s="407"/>
      <c r="W77" s="408"/>
      <c r="X77" s="407"/>
      <c r="Y77" s="408"/>
      <c r="Z77" s="408"/>
      <c r="AA77" s="408"/>
      <c r="AB77" s="408"/>
      <c r="AC77" s="407"/>
      <c r="AD77" s="408"/>
      <c r="AE77" s="407"/>
      <c r="AF77" s="407"/>
      <c r="AG77" s="407"/>
      <c r="AH77" s="408"/>
      <c r="AI77" s="404"/>
      <c r="AJ77" s="404"/>
    </row>
    <row r="78" spans="21:36" ht="12.75">
      <c r="U78" s="407"/>
      <c r="V78" s="407"/>
      <c r="W78" s="407"/>
      <c r="X78" s="408"/>
      <c r="Y78" s="407"/>
      <c r="Z78" s="407"/>
      <c r="AA78" s="408"/>
      <c r="AB78" s="408"/>
      <c r="AC78" s="407"/>
      <c r="AD78" s="408"/>
      <c r="AE78" s="407"/>
      <c r="AF78" s="407"/>
      <c r="AG78" s="407"/>
      <c r="AH78" s="407"/>
      <c r="AI78" s="404"/>
      <c r="AJ78" s="404"/>
    </row>
    <row r="79" spans="21:36" ht="12.75">
      <c r="U79" s="407"/>
      <c r="V79" s="408"/>
      <c r="W79" s="408"/>
      <c r="X79" s="407"/>
      <c r="Y79" s="407"/>
      <c r="Z79" s="407"/>
      <c r="AA79" s="407"/>
      <c r="AB79" s="407"/>
      <c r="AC79" s="407"/>
      <c r="AD79" s="408"/>
      <c r="AE79" s="407"/>
      <c r="AF79" s="407"/>
      <c r="AG79" s="408"/>
      <c r="AH79" s="407"/>
      <c r="AI79" s="404"/>
      <c r="AJ79" s="404"/>
    </row>
    <row r="80" spans="21:36" ht="12.75">
      <c r="U80" s="407"/>
      <c r="V80" s="408"/>
      <c r="W80" s="408"/>
      <c r="X80" s="408"/>
      <c r="Y80" s="408"/>
      <c r="Z80" s="408"/>
      <c r="AA80" s="408"/>
      <c r="AB80" s="408"/>
      <c r="AC80" s="408"/>
      <c r="AD80" s="408"/>
      <c r="AE80" s="408"/>
      <c r="AF80" s="407"/>
      <c r="AG80" s="408"/>
      <c r="AH80" s="408"/>
      <c r="AI80" s="404"/>
      <c r="AJ80" s="404"/>
    </row>
    <row r="81" spans="21:36" ht="12.75">
      <c r="U81" s="404"/>
      <c r="V81" s="404"/>
      <c r="W81" s="404"/>
      <c r="X81" s="404"/>
      <c r="Y81" s="404"/>
      <c r="Z81" s="404"/>
      <c r="AA81" s="404"/>
      <c r="AB81" s="404"/>
      <c r="AC81" s="404"/>
      <c r="AD81" s="404"/>
      <c r="AE81" s="404"/>
      <c r="AF81" s="404"/>
      <c r="AG81" s="404"/>
      <c r="AH81" s="404"/>
      <c r="AI81" s="404"/>
      <c r="AJ81" s="404"/>
    </row>
    <row r="82" spans="21:36" ht="12.75">
      <c r="U82" s="405"/>
      <c r="V82" s="405"/>
      <c r="W82" s="405"/>
      <c r="X82" s="405"/>
      <c r="Y82" s="404"/>
      <c r="Z82" s="404"/>
      <c r="AA82" s="405"/>
      <c r="AB82" s="405"/>
      <c r="AC82" s="405"/>
      <c r="AD82" s="404"/>
      <c r="AE82" s="404"/>
      <c r="AF82" s="404"/>
      <c r="AG82" s="404"/>
      <c r="AH82" s="404"/>
      <c r="AI82" s="404"/>
      <c r="AJ82" s="404"/>
    </row>
    <row r="83" spans="21:36" ht="12.75">
      <c r="U83" s="407"/>
      <c r="V83" s="407"/>
      <c r="W83" s="408"/>
      <c r="X83" s="407"/>
      <c r="Y83" s="404"/>
      <c r="Z83" s="404"/>
      <c r="AA83" s="408"/>
      <c r="AB83" s="408"/>
      <c r="AC83" s="408"/>
      <c r="AD83" s="404"/>
      <c r="AE83" s="404"/>
      <c r="AF83" s="404"/>
      <c r="AG83" s="404"/>
      <c r="AH83" s="404"/>
      <c r="AI83" s="404"/>
      <c r="AJ83" s="404"/>
    </row>
    <row r="84" spans="21:36" ht="12.75">
      <c r="U84" s="407"/>
      <c r="V84" s="407"/>
      <c r="W84" s="408"/>
      <c r="X84" s="407"/>
      <c r="Y84" s="404"/>
      <c r="Z84" s="404"/>
      <c r="AA84" s="408"/>
      <c r="AB84" s="408"/>
      <c r="AC84" s="408"/>
      <c r="AD84" s="404"/>
      <c r="AE84" s="404"/>
      <c r="AF84" s="404"/>
      <c r="AG84" s="404"/>
      <c r="AH84" s="404"/>
      <c r="AI84" s="404"/>
      <c r="AJ84" s="404"/>
    </row>
    <row r="85" spans="21:36" ht="12.75">
      <c r="U85" s="407"/>
      <c r="V85" s="407"/>
      <c r="W85" s="408"/>
      <c r="X85" s="407"/>
      <c r="Y85" s="404"/>
      <c r="Z85" s="404"/>
      <c r="AA85" s="408"/>
      <c r="AB85" s="408"/>
      <c r="AC85" s="408"/>
      <c r="AD85" s="404"/>
      <c r="AE85" s="404"/>
      <c r="AF85" s="404"/>
      <c r="AG85" s="404"/>
      <c r="AH85" s="404"/>
      <c r="AI85" s="404"/>
      <c r="AJ85" s="404"/>
    </row>
    <row r="86" spans="21:36" ht="12.75">
      <c r="U86" s="407"/>
      <c r="V86" s="407"/>
      <c r="W86" s="408"/>
      <c r="X86" s="407"/>
      <c r="Y86" s="404"/>
      <c r="Z86" s="404"/>
      <c r="AA86" s="408"/>
      <c r="AB86" s="408"/>
      <c r="AC86" s="408"/>
      <c r="AD86" s="404"/>
      <c r="AE86" s="404"/>
      <c r="AF86" s="404"/>
      <c r="AG86" s="404"/>
      <c r="AH86" s="404"/>
      <c r="AI86" s="404"/>
      <c r="AJ86" s="404"/>
    </row>
    <row r="87" spans="21:36" ht="12.75">
      <c r="U87" s="407"/>
      <c r="V87" s="407"/>
      <c r="W87" s="408"/>
      <c r="X87" s="407"/>
      <c r="Y87" s="404"/>
      <c r="Z87" s="404"/>
      <c r="AA87" s="408"/>
      <c r="AB87" s="408"/>
      <c r="AC87" s="408"/>
      <c r="AD87" s="404"/>
      <c r="AE87" s="404"/>
      <c r="AF87" s="404"/>
      <c r="AG87" s="404"/>
      <c r="AH87" s="404"/>
      <c r="AI87" s="404"/>
      <c r="AJ87" s="404"/>
    </row>
    <row r="88" spans="21:36" ht="12.75">
      <c r="U88" s="407"/>
      <c r="V88" s="407"/>
      <c r="W88" s="408"/>
      <c r="X88" s="407"/>
      <c r="Y88" s="404"/>
      <c r="Z88" s="404"/>
      <c r="AA88" s="408"/>
      <c r="AB88" s="408"/>
      <c r="AC88" s="408"/>
      <c r="AD88" s="404"/>
      <c r="AE88" s="404"/>
      <c r="AF88" s="404"/>
      <c r="AG88" s="404"/>
      <c r="AH88" s="404"/>
      <c r="AI88" s="404"/>
      <c r="AJ88" s="404"/>
    </row>
    <row r="89" spans="21:36" ht="12.75">
      <c r="U89" s="407"/>
      <c r="V89" s="407"/>
      <c r="W89" s="408"/>
      <c r="X89" s="407"/>
      <c r="Y89" s="404"/>
      <c r="Z89" s="404"/>
      <c r="AA89" s="407"/>
      <c r="AB89" s="408"/>
      <c r="AC89" s="408"/>
      <c r="AD89" s="404"/>
      <c r="AE89" s="404"/>
      <c r="AF89" s="404"/>
      <c r="AG89" s="404"/>
      <c r="AH89" s="404"/>
      <c r="AI89" s="404"/>
      <c r="AJ89" s="404"/>
    </row>
    <row r="90" spans="21:36" ht="12.75">
      <c r="U90" s="407"/>
      <c r="V90" s="407"/>
      <c r="W90" s="407"/>
      <c r="X90" s="407"/>
      <c r="Y90" s="404"/>
      <c r="Z90" s="404"/>
      <c r="AA90" s="408"/>
      <c r="AB90" s="408"/>
      <c r="AC90" s="408"/>
      <c r="AD90" s="404"/>
      <c r="AE90" s="404"/>
      <c r="AF90" s="404"/>
      <c r="AG90" s="404"/>
      <c r="AH90" s="404"/>
      <c r="AI90" s="404"/>
      <c r="AJ90" s="404"/>
    </row>
    <row r="91" spans="21:36" ht="12.75">
      <c r="U91" s="407"/>
      <c r="V91" s="407"/>
      <c r="W91" s="408"/>
      <c r="X91" s="407"/>
      <c r="Y91" s="404"/>
      <c r="Z91" s="404"/>
      <c r="AA91" s="408"/>
      <c r="AB91" s="408"/>
      <c r="AC91" s="408"/>
      <c r="AD91" s="404"/>
      <c r="AE91" s="404"/>
      <c r="AF91" s="404"/>
      <c r="AG91" s="404"/>
      <c r="AH91" s="404"/>
      <c r="AI91" s="404"/>
      <c r="AJ91" s="404"/>
    </row>
    <row r="92" spans="21:36" ht="12.75">
      <c r="U92" s="407"/>
      <c r="V92" s="407"/>
      <c r="W92" s="408"/>
      <c r="X92" s="407"/>
      <c r="Y92" s="404"/>
      <c r="Z92" s="404"/>
      <c r="AA92" s="408"/>
      <c r="AB92" s="408"/>
      <c r="AC92" s="408"/>
      <c r="AD92" s="404"/>
      <c r="AE92" s="404"/>
      <c r="AF92" s="404"/>
      <c r="AG92" s="404"/>
      <c r="AH92" s="404"/>
      <c r="AI92" s="404"/>
      <c r="AJ92" s="404"/>
    </row>
    <row r="93" spans="21:36" ht="12.75">
      <c r="U93" s="407"/>
      <c r="V93" s="407"/>
      <c r="W93" s="407"/>
      <c r="X93" s="407"/>
      <c r="Y93" s="404"/>
      <c r="Z93" s="404"/>
      <c r="AA93" s="408"/>
      <c r="AB93" s="408"/>
      <c r="AC93" s="408"/>
      <c r="AD93" s="404"/>
      <c r="AE93" s="404"/>
      <c r="AF93" s="404"/>
      <c r="AG93" s="404"/>
      <c r="AH93" s="404"/>
      <c r="AI93" s="404"/>
      <c r="AJ93" s="404"/>
    </row>
    <row r="94" spans="21:36" ht="12.75">
      <c r="U94" s="407"/>
      <c r="V94" s="407"/>
      <c r="W94" s="408"/>
      <c r="X94" s="407"/>
      <c r="Y94" s="404"/>
      <c r="Z94" s="404"/>
      <c r="AA94" s="407"/>
      <c r="AB94" s="408"/>
      <c r="AC94" s="408"/>
      <c r="AD94" s="404"/>
      <c r="AE94" s="404"/>
      <c r="AF94" s="404"/>
      <c r="AG94" s="404"/>
      <c r="AH94" s="404"/>
      <c r="AI94" s="404"/>
      <c r="AJ94" s="404"/>
    </row>
    <row r="95" spans="21:36" ht="12.75">
      <c r="U95" s="407"/>
      <c r="V95" s="407"/>
      <c r="W95" s="408"/>
      <c r="X95" s="407"/>
      <c r="Y95" s="404"/>
      <c r="Z95" s="404"/>
      <c r="AA95" s="408"/>
      <c r="AB95" s="407"/>
      <c r="AC95" s="407"/>
      <c r="AD95" s="404"/>
      <c r="AE95" s="404"/>
      <c r="AF95" s="404"/>
      <c r="AG95" s="404"/>
      <c r="AH95" s="404"/>
      <c r="AI95" s="404"/>
      <c r="AJ95" s="404"/>
    </row>
    <row r="96" spans="21:36" ht="12.75">
      <c r="U96" s="407"/>
      <c r="V96" s="407"/>
      <c r="W96" s="408"/>
      <c r="X96" s="407"/>
      <c r="Y96" s="404"/>
      <c r="Z96" s="404"/>
      <c r="AA96" s="407"/>
      <c r="AB96" s="407"/>
      <c r="AC96" s="407"/>
      <c r="AD96" s="404"/>
      <c r="AE96" s="404"/>
      <c r="AF96" s="404"/>
      <c r="AG96" s="404"/>
      <c r="AH96" s="404"/>
      <c r="AI96" s="404"/>
      <c r="AJ96" s="404"/>
    </row>
    <row r="97" spans="21:36" ht="12.75">
      <c r="U97" s="407"/>
      <c r="V97" s="408"/>
      <c r="W97" s="408"/>
      <c r="X97" s="408"/>
      <c r="Y97" s="404"/>
      <c r="Z97" s="404"/>
      <c r="AA97" s="408"/>
      <c r="AB97" s="408"/>
      <c r="AC97" s="408"/>
      <c r="AD97" s="404"/>
      <c r="AE97" s="404"/>
      <c r="AF97" s="404"/>
      <c r="AG97" s="404"/>
      <c r="AH97" s="404"/>
      <c r="AI97" s="404"/>
      <c r="AJ97" s="404"/>
    </row>
    <row r="98" spans="21:36" ht="12.75">
      <c r="U98" s="404"/>
      <c r="V98" s="404"/>
      <c r="W98" s="404"/>
      <c r="X98" s="404"/>
      <c r="Y98" s="404"/>
      <c r="Z98" s="404"/>
      <c r="AA98" s="404"/>
      <c r="AB98" s="404"/>
      <c r="AC98" s="404"/>
      <c r="AD98" s="404"/>
      <c r="AE98" s="404"/>
      <c r="AF98" s="404"/>
      <c r="AG98" s="404"/>
      <c r="AH98" s="404"/>
      <c r="AI98" s="404"/>
      <c r="AJ98" s="404"/>
    </row>
    <row r="99" spans="21:36" ht="12.75">
      <c r="U99" s="404"/>
      <c r="V99" s="404"/>
      <c r="W99" s="404"/>
      <c r="X99" s="404"/>
      <c r="Y99" s="404"/>
      <c r="Z99" s="404"/>
      <c r="AA99" s="404"/>
      <c r="AB99" s="404"/>
      <c r="AC99" s="404"/>
      <c r="AD99" s="404"/>
      <c r="AE99" s="404"/>
      <c r="AF99" s="404"/>
      <c r="AG99" s="404"/>
      <c r="AH99" s="404"/>
      <c r="AI99" s="404"/>
      <c r="AJ99" s="404"/>
    </row>
    <row r="100" spans="21:36" ht="12.75">
      <c r="U100" s="404"/>
      <c r="V100" s="404"/>
      <c r="W100" s="404"/>
      <c r="X100" s="404"/>
      <c r="Y100" s="404"/>
      <c r="Z100" s="404"/>
      <c r="AA100" s="404"/>
      <c r="AB100" s="404"/>
      <c r="AC100" s="404"/>
      <c r="AD100" s="404"/>
      <c r="AE100" s="404"/>
      <c r="AF100" s="404"/>
      <c r="AG100" s="404"/>
      <c r="AH100" s="404"/>
      <c r="AI100" s="404"/>
      <c r="AJ100" s="404"/>
    </row>
    <row r="101" spans="21:36" ht="12.75">
      <c r="U101" s="404"/>
      <c r="V101" s="404"/>
      <c r="W101" s="404"/>
      <c r="X101" s="404"/>
      <c r="Y101" s="404"/>
      <c r="Z101" s="404"/>
      <c r="AA101" s="404"/>
      <c r="AB101" s="404"/>
      <c r="AC101" s="404"/>
      <c r="AD101" s="404"/>
      <c r="AE101" s="404"/>
      <c r="AF101" s="404"/>
      <c r="AG101" s="404"/>
      <c r="AH101" s="404"/>
      <c r="AI101" s="404"/>
      <c r="AJ101" s="404"/>
    </row>
    <row r="102" spans="21:36" ht="12.75">
      <c r="U102" s="404"/>
      <c r="V102" s="404"/>
      <c r="W102" s="404"/>
      <c r="X102" s="404"/>
      <c r="Y102" s="404"/>
      <c r="Z102" s="404"/>
      <c r="AA102" s="404"/>
      <c r="AB102" s="404"/>
      <c r="AC102" s="404"/>
      <c r="AD102" s="404"/>
      <c r="AE102" s="404"/>
      <c r="AF102" s="404"/>
      <c r="AG102" s="404"/>
      <c r="AH102" s="404"/>
      <c r="AI102" s="404"/>
      <c r="AJ102" s="404"/>
    </row>
    <row r="103" spans="21:36" ht="12.75">
      <c r="U103" s="404"/>
      <c r="V103" s="404"/>
      <c r="W103" s="404"/>
      <c r="X103" s="404"/>
      <c r="Y103" s="404"/>
      <c r="Z103" s="404"/>
      <c r="AA103" s="404"/>
      <c r="AB103" s="404"/>
      <c r="AC103" s="404"/>
      <c r="AD103" s="404"/>
      <c r="AE103" s="404"/>
      <c r="AF103" s="404"/>
      <c r="AG103" s="404"/>
      <c r="AH103" s="404"/>
      <c r="AI103" s="404"/>
      <c r="AJ103" s="404"/>
    </row>
    <row r="104" spans="21:36" ht="12.75">
      <c r="U104" s="404"/>
      <c r="V104" s="404"/>
      <c r="W104" s="404"/>
      <c r="X104" s="404"/>
      <c r="Y104" s="404"/>
      <c r="Z104" s="404"/>
      <c r="AA104" s="404"/>
      <c r="AB104" s="404"/>
      <c r="AC104" s="404"/>
      <c r="AD104" s="404"/>
      <c r="AE104" s="404"/>
      <c r="AF104" s="404"/>
      <c r="AG104" s="404"/>
      <c r="AH104" s="404"/>
      <c r="AI104" s="404"/>
      <c r="AJ104" s="404"/>
    </row>
    <row r="105" spans="21:36" ht="12.75">
      <c r="U105" s="404"/>
      <c r="V105" s="404"/>
      <c r="W105" s="404"/>
      <c r="X105" s="404"/>
      <c r="Y105" s="404"/>
      <c r="Z105" s="404"/>
      <c r="AA105" s="404"/>
      <c r="AB105" s="404"/>
      <c r="AC105" s="404"/>
      <c r="AD105" s="404"/>
      <c r="AE105" s="404"/>
      <c r="AF105" s="404"/>
      <c r="AG105" s="404"/>
      <c r="AH105" s="404"/>
      <c r="AI105" s="404"/>
      <c r="AJ105" s="404"/>
    </row>
    <row r="106" spans="21:36" ht="12.75">
      <c r="U106" s="404"/>
      <c r="V106" s="404"/>
      <c r="W106" s="404"/>
      <c r="X106" s="404"/>
      <c r="Y106" s="404"/>
      <c r="Z106" s="404"/>
      <c r="AA106" s="404"/>
      <c r="AB106" s="404"/>
      <c r="AC106" s="404"/>
      <c r="AD106" s="404"/>
      <c r="AE106" s="404"/>
      <c r="AF106" s="404"/>
      <c r="AG106" s="404"/>
      <c r="AH106" s="404"/>
      <c r="AI106" s="404"/>
      <c r="AJ106" s="404"/>
    </row>
    <row r="107" spans="21:36" ht="12.75">
      <c r="U107" s="404"/>
      <c r="V107" s="404"/>
      <c r="W107" s="404"/>
      <c r="X107" s="404"/>
      <c r="Y107" s="404"/>
      <c r="Z107" s="404"/>
      <c r="AA107" s="404"/>
      <c r="AB107" s="404"/>
      <c r="AC107" s="404"/>
      <c r="AD107" s="404"/>
      <c r="AE107" s="404"/>
      <c r="AF107" s="404"/>
      <c r="AG107" s="404"/>
      <c r="AH107" s="404"/>
      <c r="AI107" s="404"/>
      <c r="AJ107" s="404"/>
    </row>
    <row r="108" spans="21:36" ht="12.75">
      <c r="U108" s="404"/>
      <c r="V108" s="404"/>
      <c r="W108" s="404"/>
      <c r="X108" s="404"/>
      <c r="Y108" s="404"/>
      <c r="Z108" s="404"/>
      <c r="AA108" s="404"/>
      <c r="AB108" s="404"/>
      <c r="AC108" s="404"/>
      <c r="AD108" s="404"/>
      <c r="AE108" s="404"/>
      <c r="AF108" s="404"/>
      <c r="AG108" s="404"/>
      <c r="AH108" s="404"/>
      <c r="AI108" s="404"/>
      <c r="AJ108" s="404"/>
    </row>
    <row r="122" ht="12.75" customHeight="1"/>
    <row r="123" ht="12.75" customHeight="1"/>
    <row r="124" ht="12.75" customHeight="1"/>
    <row r="125" ht="12.75" customHeight="1"/>
  </sheetData>
  <sheetProtection/>
  <mergeCells count="9">
    <mergeCell ref="A7:A8"/>
    <mergeCell ref="B7:D7"/>
    <mergeCell ref="A4:V5"/>
    <mergeCell ref="E7:G7"/>
    <mergeCell ref="H7:J7"/>
    <mergeCell ref="T7:V7"/>
    <mergeCell ref="N7:P7"/>
    <mergeCell ref="Q7:S7"/>
    <mergeCell ref="K7:M7"/>
  </mergeCells>
  <printOptions/>
  <pageMargins left="0.75" right="0.75" top="1" bottom="1" header="0.5" footer="0.5"/>
  <pageSetup fitToHeight="1" fitToWidth="1" horizontalDpi="600" verticalDpi="600" orientation="portrait" scale="51" r:id="rId2"/>
  <headerFooter alignWithMargins="0">
    <oddFooter>&amp;C&amp;14B-&amp;P-4</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V31"/>
  <sheetViews>
    <sheetView zoomScale="75" zoomScaleNormal="75" zoomScalePageLayoutView="0" workbookViewId="0" topLeftCell="A1">
      <selection activeCell="W27" sqref="W27"/>
    </sheetView>
  </sheetViews>
  <sheetFormatPr defaultColWidth="9.140625" defaultRowHeight="12.75"/>
  <cols>
    <col min="1" max="1" width="10.140625" style="88" customWidth="1"/>
    <col min="2" max="2" width="8.7109375" style="88" customWidth="1"/>
    <col min="3" max="3" width="9.00390625" style="88" customWidth="1"/>
    <col min="4" max="4" width="8.28125" style="88" customWidth="1"/>
    <col min="5" max="5" width="9.28125" style="88" customWidth="1"/>
    <col min="6" max="6" width="9.00390625" style="88" customWidth="1"/>
    <col min="7" max="7" width="8.57421875" style="88" customWidth="1"/>
    <col min="8" max="10" width="9.421875" style="88" customWidth="1"/>
    <col min="11" max="13" width="8.8515625" style="88" customWidth="1"/>
    <col min="14" max="16" width="9.00390625" style="88" customWidth="1"/>
    <col min="17" max="17" width="10.7109375" style="88" customWidth="1"/>
    <col min="18" max="16384" width="9.140625" style="88" customWidth="1"/>
  </cols>
  <sheetData>
    <row r="1" ht="26.25">
      <c r="A1" s="335" t="s">
        <v>142</v>
      </c>
    </row>
    <row r="2" spans="1:17" ht="18">
      <c r="A2" s="82" t="s">
        <v>6</v>
      </c>
      <c r="Q2" s="83"/>
    </row>
    <row r="3" spans="1:17" ht="14.25">
      <c r="A3" s="87"/>
      <c r="Q3" s="83"/>
    </row>
    <row r="4" spans="1:17" ht="14.25" customHeight="1">
      <c r="A4" s="569" t="s">
        <v>175</v>
      </c>
      <c r="B4" s="569"/>
      <c r="C4" s="569"/>
      <c r="D4" s="569"/>
      <c r="E4" s="569"/>
      <c r="F4" s="569"/>
      <c r="G4" s="569"/>
      <c r="H4" s="569"/>
      <c r="I4" s="569"/>
      <c r="J4" s="569"/>
      <c r="K4" s="569"/>
      <c r="L4" s="569"/>
      <c r="M4" s="569"/>
      <c r="N4" s="569"/>
      <c r="O4" s="569"/>
      <c r="P4" s="569"/>
      <c r="Q4" s="157"/>
    </row>
    <row r="5" spans="1:17" ht="18" customHeight="1">
      <c r="A5" s="569"/>
      <c r="B5" s="569"/>
      <c r="C5" s="569"/>
      <c r="D5" s="569"/>
      <c r="E5" s="569"/>
      <c r="F5" s="569"/>
      <c r="G5" s="569"/>
      <c r="H5" s="569"/>
      <c r="I5" s="569"/>
      <c r="J5" s="569"/>
      <c r="K5" s="569"/>
      <c r="L5" s="569"/>
      <c r="M5" s="569"/>
      <c r="N5" s="569"/>
      <c r="O5" s="569"/>
      <c r="P5" s="569"/>
      <c r="Q5" s="157"/>
    </row>
    <row r="6" spans="1:17" ht="18" customHeight="1">
      <c r="A6" s="569"/>
      <c r="B6" s="569"/>
      <c r="C6" s="569"/>
      <c r="D6" s="569"/>
      <c r="E6" s="569"/>
      <c r="F6" s="569"/>
      <c r="G6" s="569"/>
      <c r="H6" s="569"/>
      <c r="I6" s="569"/>
      <c r="J6" s="569"/>
      <c r="K6" s="569"/>
      <c r="L6" s="569"/>
      <c r="M6" s="569"/>
      <c r="N6" s="569"/>
      <c r="O6" s="569"/>
      <c r="P6" s="569"/>
      <c r="Q6" s="157"/>
    </row>
    <row r="7" spans="1:17" ht="18" customHeight="1">
      <c r="A7" s="569"/>
      <c r="B7" s="569"/>
      <c r="C7" s="569"/>
      <c r="D7" s="569"/>
      <c r="E7" s="569"/>
      <c r="F7" s="569"/>
      <c r="G7" s="569"/>
      <c r="H7" s="569"/>
      <c r="I7" s="569"/>
      <c r="J7" s="569"/>
      <c r="K7" s="569"/>
      <c r="L7" s="569"/>
      <c r="M7" s="569"/>
      <c r="N7" s="569"/>
      <c r="O7" s="569"/>
      <c r="P7" s="569"/>
      <c r="Q7" s="157"/>
    </row>
    <row r="8" spans="1:17" ht="18" customHeight="1">
      <c r="A8" s="156"/>
      <c r="B8" s="156"/>
      <c r="C8" s="156"/>
      <c r="D8" s="156"/>
      <c r="E8" s="156"/>
      <c r="F8" s="156"/>
      <c r="G8" s="156"/>
      <c r="H8" s="156"/>
      <c r="I8" s="156"/>
      <c r="J8" s="156"/>
      <c r="K8" s="156"/>
      <c r="L8" s="156"/>
      <c r="M8" s="156"/>
      <c r="N8" s="156"/>
      <c r="O8" s="156"/>
      <c r="P8" s="156"/>
      <c r="Q8" s="157"/>
    </row>
    <row r="9" ht="15" thickBot="1">
      <c r="Q9" s="83"/>
    </row>
    <row r="10" spans="1:22" ht="12.75" customHeight="1">
      <c r="A10" s="559" t="s">
        <v>12</v>
      </c>
      <c r="B10" s="564" t="s">
        <v>17</v>
      </c>
      <c r="C10" s="562"/>
      <c r="D10" s="565"/>
      <c r="E10" s="561" t="s">
        <v>129</v>
      </c>
      <c r="F10" s="562"/>
      <c r="G10" s="565"/>
      <c r="H10" s="561" t="s">
        <v>131</v>
      </c>
      <c r="I10" s="562"/>
      <c r="J10" s="565"/>
      <c r="K10" s="561" t="s">
        <v>128</v>
      </c>
      <c r="L10" s="562"/>
      <c r="M10" s="565"/>
      <c r="N10" s="561" t="s">
        <v>130</v>
      </c>
      <c r="O10" s="562"/>
      <c r="P10" s="565"/>
      <c r="Q10" s="561" t="s">
        <v>132</v>
      </c>
      <c r="R10" s="562"/>
      <c r="S10" s="565"/>
      <c r="T10" s="564" t="s">
        <v>11</v>
      </c>
      <c r="U10" s="562"/>
      <c r="V10" s="565"/>
    </row>
    <row r="11" spans="1:22" ht="30" customHeight="1" thickBot="1">
      <c r="A11" s="560"/>
      <c r="B11" s="344" t="s">
        <v>154</v>
      </c>
      <c r="C11" s="159" t="s">
        <v>155</v>
      </c>
      <c r="D11" s="346" t="s">
        <v>10</v>
      </c>
      <c r="E11" s="344" t="s">
        <v>154</v>
      </c>
      <c r="F11" s="159" t="s">
        <v>155</v>
      </c>
      <c r="G11" s="346" t="s">
        <v>10</v>
      </c>
      <c r="H11" s="344" t="s">
        <v>154</v>
      </c>
      <c r="I11" s="159" t="s">
        <v>155</v>
      </c>
      <c r="J11" s="346" t="s">
        <v>10</v>
      </c>
      <c r="K11" s="344" t="s">
        <v>154</v>
      </c>
      <c r="L11" s="159" t="s">
        <v>155</v>
      </c>
      <c r="M11" s="346" t="s">
        <v>10</v>
      </c>
      <c r="N11" s="344" t="s">
        <v>154</v>
      </c>
      <c r="O11" s="159" t="s">
        <v>155</v>
      </c>
      <c r="P11" s="346" t="s">
        <v>10</v>
      </c>
      <c r="Q11" s="344" t="s">
        <v>154</v>
      </c>
      <c r="R11" s="159" t="s">
        <v>155</v>
      </c>
      <c r="S11" s="346" t="s">
        <v>10</v>
      </c>
      <c r="T11" s="344" t="s">
        <v>154</v>
      </c>
      <c r="U11" s="345" t="s">
        <v>155</v>
      </c>
      <c r="V11" s="346" t="s">
        <v>10</v>
      </c>
    </row>
    <row r="12" spans="1:22" ht="12.75">
      <c r="A12" s="91">
        <v>1996</v>
      </c>
      <c r="B12" s="336">
        <v>2</v>
      </c>
      <c r="C12" s="273">
        <v>15426</v>
      </c>
      <c r="D12" s="92">
        <f aca="true" t="shared" si="0" ref="D12:D26">IF(C12=0,"NA",B12/C12)</f>
        <v>0.0001296512381693245</v>
      </c>
      <c r="E12" s="336">
        <v>2</v>
      </c>
      <c r="F12" s="273">
        <v>5183</v>
      </c>
      <c r="G12" s="92">
        <f aca="true" t="shared" si="1" ref="G12:G26">IF(F12=0,"NA",E12/F12)</f>
        <v>0.00038587690526721975</v>
      </c>
      <c r="H12" s="336"/>
      <c r="I12" s="273"/>
      <c r="J12" s="92"/>
      <c r="K12" s="336"/>
      <c r="L12" s="273"/>
      <c r="M12" s="92"/>
      <c r="N12" s="336"/>
      <c r="O12" s="273"/>
      <c r="P12" s="92"/>
      <c r="Q12" s="336"/>
      <c r="R12" s="273"/>
      <c r="S12" s="92"/>
      <c r="T12" s="336">
        <v>4</v>
      </c>
      <c r="U12" s="273">
        <f>C12+F12+I12+L12+O12+R12</f>
        <v>20609</v>
      </c>
      <c r="V12" s="387">
        <v>0.00019408996069678297</v>
      </c>
    </row>
    <row r="13" spans="1:22" ht="12.75">
      <c r="A13" s="89">
        <v>1997</v>
      </c>
      <c r="B13" s="337">
        <v>2</v>
      </c>
      <c r="C13" s="93">
        <v>19359</v>
      </c>
      <c r="D13" s="84">
        <f t="shared" si="0"/>
        <v>0.00010331112144222325</v>
      </c>
      <c r="E13" s="337">
        <v>0</v>
      </c>
      <c r="F13" s="93">
        <v>6616</v>
      </c>
      <c r="G13" s="84">
        <f t="shared" si="1"/>
        <v>0</v>
      </c>
      <c r="H13" s="337"/>
      <c r="I13" s="93"/>
      <c r="J13" s="84"/>
      <c r="K13" s="337">
        <v>0</v>
      </c>
      <c r="L13" s="93">
        <v>42</v>
      </c>
      <c r="M13" s="84">
        <f aca="true" t="shared" si="2" ref="M13:M24">IF(L13=0,"NA",K13/L13)</f>
        <v>0</v>
      </c>
      <c r="N13" s="337">
        <v>0</v>
      </c>
      <c r="O13" s="93">
        <v>4</v>
      </c>
      <c r="P13" s="84">
        <f aca="true" t="shared" si="3" ref="P13:P24">IF(O13=0,"NA",N13/O13)</f>
        <v>0</v>
      </c>
      <c r="Q13" s="337"/>
      <c r="R13" s="93"/>
      <c r="S13" s="84"/>
      <c r="T13" s="337">
        <v>2</v>
      </c>
      <c r="U13" s="93">
        <f aca="true" t="shared" si="4" ref="U13:U26">C13+F13+I13+L13+O13+R13</f>
        <v>26021</v>
      </c>
      <c r="V13" s="388">
        <v>7.686099688712963E-05</v>
      </c>
    </row>
    <row r="14" spans="1:22" ht="12.75">
      <c r="A14" s="89">
        <v>1998</v>
      </c>
      <c r="B14" s="337">
        <v>0</v>
      </c>
      <c r="C14" s="93">
        <v>20766</v>
      </c>
      <c r="D14" s="84">
        <f t="shared" si="0"/>
        <v>0</v>
      </c>
      <c r="E14" s="337">
        <v>0</v>
      </c>
      <c r="F14" s="93">
        <v>7512</v>
      </c>
      <c r="G14" s="84">
        <f t="shared" si="1"/>
        <v>0</v>
      </c>
      <c r="H14" s="337"/>
      <c r="I14" s="93"/>
      <c r="J14" s="84"/>
      <c r="K14" s="337">
        <v>0</v>
      </c>
      <c r="L14" s="93">
        <v>63</v>
      </c>
      <c r="M14" s="84">
        <f t="shared" si="2"/>
        <v>0</v>
      </c>
      <c r="N14" s="337">
        <v>0</v>
      </c>
      <c r="O14" s="93">
        <v>3</v>
      </c>
      <c r="P14" s="84">
        <f t="shared" si="3"/>
        <v>0</v>
      </c>
      <c r="Q14" s="337"/>
      <c r="R14" s="93"/>
      <c r="S14" s="84"/>
      <c r="T14" s="337">
        <v>0</v>
      </c>
      <c r="U14" s="93">
        <f t="shared" si="4"/>
        <v>28344</v>
      </c>
      <c r="V14" s="84">
        <v>0</v>
      </c>
    </row>
    <row r="15" spans="1:22" ht="12.75">
      <c r="A15" s="89">
        <v>1999</v>
      </c>
      <c r="B15" s="337">
        <v>0</v>
      </c>
      <c r="C15" s="93">
        <v>21907</v>
      </c>
      <c r="D15" s="84">
        <f t="shared" si="0"/>
        <v>0</v>
      </c>
      <c r="E15" s="337">
        <v>0</v>
      </c>
      <c r="F15" s="93">
        <v>7635</v>
      </c>
      <c r="G15" s="84">
        <f t="shared" si="1"/>
        <v>0</v>
      </c>
      <c r="H15" s="337"/>
      <c r="I15" s="93"/>
      <c r="J15" s="84"/>
      <c r="K15" s="337">
        <v>0</v>
      </c>
      <c r="L15" s="93">
        <v>24</v>
      </c>
      <c r="M15" s="84">
        <f t="shared" si="2"/>
        <v>0</v>
      </c>
      <c r="N15" s="337">
        <v>0</v>
      </c>
      <c r="O15" s="93">
        <v>4</v>
      </c>
      <c r="P15" s="84">
        <f t="shared" si="3"/>
        <v>0</v>
      </c>
      <c r="Q15" s="337"/>
      <c r="R15" s="93"/>
      <c r="S15" s="84"/>
      <c r="T15" s="337">
        <v>0</v>
      </c>
      <c r="U15" s="93">
        <f t="shared" si="4"/>
        <v>29570</v>
      </c>
      <c r="V15" s="84">
        <v>0</v>
      </c>
    </row>
    <row r="16" spans="1:22" ht="12.75">
      <c r="A16" s="89">
        <v>2000</v>
      </c>
      <c r="B16" s="337">
        <v>1</v>
      </c>
      <c r="C16" s="93">
        <v>23577</v>
      </c>
      <c r="D16" s="84">
        <f t="shared" si="0"/>
        <v>4.2414217245620735E-05</v>
      </c>
      <c r="E16" s="337">
        <v>0</v>
      </c>
      <c r="F16" s="93">
        <v>8039</v>
      </c>
      <c r="G16" s="84">
        <f t="shared" si="1"/>
        <v>0</v>
      </c>
      <c r="H16" s="337"/>
      <c r="I16" s="93"/>
      <c r="J16" s="84"/>
      <c r="K16" s="337">
        <v>0</v>
      </c>
      <c r="L16" s="93">
        <v>67</v>
      </c>
      <c r="M16" s="84">
        <f t="shared" si="2"/>
        <v>0</v>
      </c>
      <c r="N16" s="337">
        <v>0</v>
      </c>
      <c r="O16" s="93">
        <v>4</v>
      </c>
      <c r="P16" s="84">
        <f t="shared" si="3"/>
        <v>0</v>
      </c>
      <c r="Q16" s="337"/>
      <c r="R16" s="93"/>
      <c r="S16" s="84"/>
      <c r="T16" s="337">
        <v>1</v>
      </c>
      <c r="U16" s="93">
        <f t="shared" si="4"/>
        <v>31687</v>
      </c>
      <c r="V16" s="84">
        <v>3.155868337172973E-05</v>
      </c>
    </row>
    <row r="17" spans="1:22" ht="12.75">
      <c r="A17" s="89">
        <v>2001</v>
      </c>
      <c r="B17" s="337">
        <v>0</v>
      </c>
      <c r="C17" s="93">
        <v>24874</v>
      </c>
      <c r="D17" s="84">
        <f t="shared" si="0"/>
        <v>0</v>
      </c>
      <c r="E17" s="337">
        <v>0</v>
      </c>
      <c r="F17" s="93">
        <v>10456</v>
      </c>
      <c r="G17" s="84">
        <f t="shared" si="1"/>
        <v>0</v>
      </c>
      <c r="H17" s="337"/>
      <c r="I17" s="93"/>
      <c r="J17" s="84"/>
      <c r="K17" s="337">
        <v>0</v>
      </c>
      <c r="L17" s="93">
        <v>50</v>
      </c>
      <c r="M17" s="84">
        <f t="shared" si="2"/>
        <v>0</v>
      </c>
      <c r="N17" s="337">
        <v>0</v>
      </c>
      <c r="O17" s="93">
        <v>4</v>
      </c>
      <c r="P17" s="84">
        <f t="shared" si="3"/>
        <v>0</v>
      </c>
      <c r="Q17" s="337"/>
      <c r="R17" s="93"/>
      <c r="S17" s="84"/>
      <c r="T17" s="337">
        <v>0</v>
      </c>
      <c r="U17" s="93">
        <f t="shared" si="4"/>
        <v>35384</v>
      </c>
      <c r="V17" s="84">
        <v>0</v>
      </c>
    </row>
    <row r="18" spans="1:22" ht="12.75">
      <c r="A18" s="89">
        <v>2002</v>
      </c>
      <c r="B18" s="337">
        <v>0</v>
      </c>
      <c r="C18" s="93">
        <v>19293</v>
      </c>
      <c r="D18" s="84">
        <f t="shared" si="0"/>
        <v>0</v>
      </c>
      <c r="E18" s="337">
        <v>0</v>
      </c>
      <c r="F18" s="93">
        <v>9080</v>
      </c>
      <c r="G18" s="84">
        <f t="shared" si="1"/>
        <v>0</v>
      </c>
      <c r="H18" s="337"/>
      <c r="I18" s="93"/>
      <c r="J18" s="84"/>
      <c r="K18" s="337">
        <v>0</v>
      </c>
      <c r="L18" s="93">
        <v>84</v>
      </c>
      <c r="M18" s="84">
        <f t="shared" si="2"/>
        <v>0</v>
      </c>
      <c r="N18" s="337">
        <v>0</v>
      </c>
      <c r="O18" s="93">
        <v>3</v>
      </c>
      <c r="P18" s="84">
        <f t="shared" si="3"/>
        <v>0</v>
      </c>
      <c r="Q18" s="337"/>
      <c r="R18" s="93"/>
      <c r="S18" s="84"/>
      <c r="T18" s="337">
        <v>0</v>
      </c>
      <c r="U18" s="93">
        <f t="shared" si="4"/>
        <v>28460</v>
      </c>
      <c r="V18" s="84">
        <v>0</v>
      </c>
    </row>
    <row r="19" spans="1:22" ht="12.75">
      <c r="A19" s="89">
        <v>2003</v>
      </c>
      <c r="B19" s="337">
        <v>0</v>
      </c>
      <c r="C19" s="93">
        <v>15109</v>
      </c>
      <c r="D19" s="84">
        <f t="shared" si="0"/>
        <v>0</v>
      </c>
      <c r="E19" s="337">
        <v>0</v>
      </c>
      <c r="F19" s="93">
        <v>7148</v>
      </c>
      <c r="G19" s="84">
        <f t="shared" si="1"/>
        <v>0</v>
      </c>
      <c r="H19" s="337"/>
      <c r="I19" s="93"/>
      <c r="J19" s="84"/>
      <c r="K19" s="337">
        <v>0</v>
      </c>
      <c r="L19" s="93">
        <v>74</v>
      </c>
      <c r="M19" s="84">
        <f t="shared" si="2"/>
        <v>0</v>
      </c>
      <c r="N19" s="337">
        <v>0</v>
      </c>
      <c r="O19" s="93">
        <v>4</v>
      </c>
      <c r="P19" s="84">
        <f t="shared" si="3"/>
        <v>0</v>
      </c>
      <c r="Q19" s="337"/>
      <c r="R19" s="93"/>
      <c r="S19" s="84"/>
      <c r="T19" s="337">
        <v>0</v>
      </c>
      <c r="U19" s="93">
        <f t="shared" si="4"/>
        <v>22335</v>
      </c>
      <c r="V19" s="84">
        <v>0</v>
      </c>
    </row>
    <row r="20" spans="1:22" ht="12.75">
      <c r="A20" s="89">
        <v>2004</v>
      </c>
      <c r="B20" s="337">
        <v>0</v>
      </c>
      <c r="C20" s="93">
        <v>10598</v>
      </c>
      <c r="D20" s="84">
        <f t="shared" si="0"/>
        <v>0</v>
      </c>
      <c r="E20" s="337">
        <v>0</v>
      </c>
      <c r="F20" s="93">
        <v>5746</v>
      </c>
      <c r="G20" s="84">
        <f t="shared" si="1"/>
        <v>0</v>
      </c>
      <c r="H20" s="337"/>
      <c r="I20" s="93"/>
      <c r="J20" s="84"/>
      <c r="K20" s="337">
        <v>0</v>
      </c>
      <c r="L20" s="93">
        <v>16</v>
      </c>
      <c r="M20" s="84">
        <f t="shared" si="2"/>
        <v>0</v>
      </c>
      <c r="N20" s="337">
        <v>0</v>
      </c>
      <c r="O20" s="93">
        <v>5</v>
      </c>
      <c r="P20" s="84">
        <f t="shared" si="3"/>
        <v>0</v>
      </c>
      <c r="Q20" s="337"/>
      <c r="R20" s="93"/>
      <c r="S20" s="84"/>
      <c r="T20" s="337">
        <v>0</v>
      </c>
      <c r="U20" s="93">
        <f t="shared" si="4"/>
        <v>16365</v>
      </c>
      <c r="V20" s="84">
        <v>0</v>
      </c>
    </row>
    <row r="21" spans="1:22" ht="12.75">
      <c r="A21" s="89">
        <v>2005</v>
      </c>
      <c r="B21" s="337">
        <v>0</v>
      </c>
      <c r="C21" s="93">
        <v>8590</v>
      </c>
      <c r="D21" s="84">
        <f t="shared" si="0"/>
        <v>0</v>
      </c>
      <c r="E21" s="337">
        <v>0</v>
      </c>
      <c r="F21" s="93">
        <v>4359</v>
      </c>
      <c r="G21" s="84">
        <f t="shared" si="1"/>
        <v>0</v>
      </c>
      <c r="H21" s="337"/>
      <c r="I21" s="93"/>
      <c r="J21" s="84"/>
      <c r="K21" s="337">
        <v>0</v>
      </c>
      <c r="L21" s="93">
        <v>13</v>
      </c>
      <c r="M21" s="84">
        <f t="shared" si="2"/>
        <v>0</v>
      </c>
      <c r="N21" s="337">
        <v>0</v>
      </c>
      <c r="O21" s="93">
        <v>6</v>
      </c>
      <c r="P21" s="84">
        <f t="shared" si="3"/>
        <v>0</v>
      </c>
      <c r="Q21" s="337"/>
      <c r="R21" s="93"/>
      <c r="S21" s="84"/>
      <c r="T21" s="337">
        <v>0</v>
      </c>
      <c r="U21" s="93">
        <f t="shared" si="4"/>
        <v>12968</v>
      </c>
      <c r="V21" s="84">
        <v>0</v>
      </c>
    </row>
    <row r="22" spans="1:22" ht="12.75">
      <c r="A22" s="89">
        <v>2006</v>
      </c>
      <c r="B22" s="337">
        <v>0</v>
      </c>
      <c r="C22" s="93">
        <v>6885</v>
      </c>
      <c r="D22" s="84">
        <f t="shared" si="0"/>
        <v>0</v>
      </c>
      <c r="E22" s="337">
        <v>0</v>
      </c>
      <c r="F22" s="93">
        <v>2832</v>
      </c>
      <c r="G22" s="84">
        <f t="shared" si="1"/>
        <v>0</v>
      </c>
      <c r="H22" s="337"/>
      <c r="I22" s="93"/>
      <c r="J22" s="84"/>
      <c r="K22" s="337">
        <v>0</v>
      </c>
      <c r="L22" s="93">
        <v>5</v>
      </c>
      <c r="M22" s="84">
        <f t="shared" si="2"/>
        <v>0</v>
      </c>
      <c r="N22" s="337"/>
      <c r="O22" s="93"/>
      <c r="P22" s="84"/>
      <c r="Q22" s="337"/>
      <c r="R22" s="93"/>
      <c r="S22" s="84"/>
      <c r="T22" s="337">
        <v>0</v>
      </c>
      <c r="U22" s="93">
        <f t="shared" si="4"/>
        <v>9722</v>
      </c>
      <c r="V22" s="84">
        <v>0</v>
      </c>
    </row>
    <row r="23" spans="1:22" ht="12.75">
      <c r="A23" s="89">
        <v>2007</v>
      </c>
      <c r="B23" s="337">
        <v>0</v>
      </c>
      <c r="C23" s="93">
        <v>4370</v>
      </c>
      <c r="D23" s="84">
        <f t="shared" si="0"/>
        <v>0</v>
      </c>
      <c r="E23" s="337">
        <v>0</v>
      </c>
      <c r="F23" s="93">
        <v>1616</v>
      </c>
      <c r="G23" s="84">
        <f t="shared" si="1"/>
        <v>0</v>
      </c>
      <c r="H23" s="337"/>
      <c r="I23" s="93"/>
      <c r="J23" s="84"/>
      <c r="K23" s="337">
        <v>0</v>
      </c>
      <c r="L23" s="93">
        <v>2</v>
      </c>
      <c r="M23" s="84">
        <f t="shared" si="2"/>
        <v>0</v>
      </c>
      <c r="N23" s="337">
        <v>0</v>
      </c>
      <c r="O23" s="93">
        <v>3</v>
      </c>
      <c r="P23" s="84">
        <f t="shared" si="3"/>
        <v>0</v>
      </c>
      <c r="Q23" s="337">
        <v>0</v>
      </c>
      <c r="R23" s="93">
        <v>134</v>
      </c>
      <c r="S23" s="84">
        <f>IF(R23=0,"NA",Q23/R23)</f>
        <v>0</v>
      </c>
      <c r="T23" s="337">
        <v>0</v>
      </c>
      <c r="U23" s="93">
        <f t="shared" si="4"/>
        <v>6125</v>
      </c>
      <c r="V23" s="84">
        <v>0</v>
      </c>
    </row>
    <row r="24" spans="1:22" ht="12.75">
      <c r="A24" s="89">
        <v>2008</v>
      </c>
      <c r="B24" s="337">
        <v>0</v>
      </c>
      <c r="C24" s="93">
        <v>2867</v>
      </c>
      <c r="D24" s="84">
        <f t="shared" si="0"/>
        <v>0</v>
      </c>
      <c r="E24" s="337">
        <v>0</v>
      </c>
      <c r="F24" s="93">
        <v>991</v>
      </c>
      <c r="G24" s="84">
        <f t="shared" si="1"/>
        <v>0</v>
      </c>
      <c r="H24" s="337">
        <v>0</v>
      </c>
      <c r="I24" s="93">
        <v>269</v>
      </c>
      <c r="J24" s="84">
        <f>IF(I24=0,"NA",H24/I24)</f>
        <v>0</v>
      </c>
      <c r="K24" s="337">
        <v>0</v>
      </c>
      <c r="L24" s="93">
        <v>2</v>
      </c>
      <c r="M24" s="84">
        <f t="shared" si="2"/>
        <v>0</v>
      </c>
      <c r="N24" s="337">
        <v>0</v>
      </c>
      <c r="O24" s="93">
        <v>3</v>
      </c>
      <c r="P24" s="84">
        <f t="shared" si="3"/>
        <v>0</v>
      </c>
      <c r="Q24" s="337">
        <v>0</v>
      </c>
      <c r="R24" s="93">
        <v>143</v>
      </c>
      <c r="S24" s="84">
        <f>IF(R24=0,"NA",Q24/R24)</f>
        <v>0</v>
      </c>
      <c r="T24" s="337">
        <v>0</v>
      </c>
      <c r="U24" s="93">
        <f t="shared" si="4"/>
        <v>4275</v>
      </c>
      <c r="V24" s="84">
        <v>0</v>
      </c>
    </row>
    <row r="25" spans="1:22" ht="12.75">
      <c r="A25" s="89">
        <v>2009</v>
      </c>
      <c r="B25" s="337">
        <v>0</v>
      </c>
      <c r="C25" s="93">
        <v>893</v>
      </c>
      <c r="D25" s="84">
        <f t="shared" si="0"/>
        <v>0</v>
      </c>
      <c r="E25" s="337">
        <v>0</v>
      </c>
      <c r="F25" s="93">
        <v>207</v>
      </c>
      <c r="G25" s="84">
        <f t="shared" si="1"/>
        <v>0</v>
      </c>
      <c r="H25" s="337">
        <v>0</v>
      </c>
      <c r="I25" s="93">
        <v>90</v>
      </c>
      <c r="J25" s="84">
        <f>IF(I25=0,"NA",H25/I25)</f>
        <v>0</v>
      </c>
      <c r="K25" s="337">
        <v>0</v>
      </c>
      <c r="L25" s="93">
        <v>10</v>
      </c>
      <c r="M25" s="84">
        <f>IF(L25=0,"NA",K25/L25)</f>
        <v>0</v>
      </c>
      <c r="N25" s="337">
        <v>0</v>
      </c>
      <c r="O25" s="93">
        <v>1</v>
      </c>
      <c r="P25" s="84">
        <f>IF(O25=0,"NA",N25/O25)</f>
        <v>0</v>
      </c>
      <c r="Q25" s="337">
        <v>0</v>
      </c>
      <c r="R25" s="93">
        <v>8</v>
      </c>
      <c r="S25" s="84">
        <f>IF(R25=0,"NA",Q25/R25)</f>
        <v>0</v>
      </c>
      <c r="T25" s="337">
        <v>0</v>
      </c>
      <c r="U25" s="93">
        <f t="shared" si="4"/>
        <v>1209</v>
      </c>
      <c r="V25" s="84">
        <v>0</v>
      </c>
    </row>
    <row r="26" spans="1:22" ht="13.5" thickBot="1">
      <c r="A26" s="89">
        <v>2010</v>
      </c>
      <c r="B26" s="369">
        <v>0</v>
      </c>
      <c r="C26" s="274">
        <v>43</v>
      </c>
      <c r="D26" s="94">
        <f t="shared" si="0"/>
        <v>0</v>
      </c>
      <c r="E26" s="369">
        <v>0</v>
      </c>
      <c r="F26" s="274">
        <v>9</v>
      </c>
      <c r="G26" s="94">
        <f t="shared" si="1"/>
        <v>0</v>
      </c>
      <c r="H26" s="369"/>
      <c r="I26" s="274"/>
      <c r="J26" s="94"/>
      <c r="K26" s="369"/>
      <c r="L26" s="274"/>
      <c r="M26" s="94"/>
      <c r="N26" s="369"/>
      <c r="O26" s="274"/>
      <c r="P26" s="94"/>
      <c r="Q26" s="369"/>
      <c r="R26" s="274"/>
      <c r="S26" s="94"/>
      <c r="T26" s="369">
        <v>0</v>
      </c>
      <c r="U26" s="274">
        <f t="shared" si="4"/>
        <v>52</v>
      </c>
      <c r="V26" s="94">
        <v>0</v>
      </c>
    </row>
    <row r="27" spans="1:22" ht="13.5" thickBot="1">
      <c r="A27" s="85" t="s">
        <v>11</v>
      </c>
      <c r="B27" s="218">
        <f>SUM(B12:B26)</f>
        <v>5</v>
      </c>
      <c r="C27" s="272">
        <f>SUM(C12:C26)</f>
        <v>194557</v>
      </c>
      <c r="D27" s="386">
        <f>B27/C27</f>
        <v>2.5699409427571354E-05</v>
      </c>
      <c r="E27" s="218">
        <f>SUM(E12:E26)</f>
        <v>2</v>
      </c>
      <c r="F27" s="272">
        <f>SUM(F12:F26)</f>
        <v>77429</v>
      </c>
      <c r="G27" s="386">
        <f>E27/F27</f>
        <v>2.5830115331464954E-05</v>
      </c>
      <c r="H27" s="218">
        <f>SUM(H12:H26)</f>
        <v>0</v>
      </c>
      <c r="I27" s="272">
        <f>SUM(I12:I26)</f>
        <v>359</v>
      </c>
      <c r="J27" s="95">
        <f>H27/I27</f>
        <v>0</v>
      </c>
      <c r="K27" s="218">
        <f>SUM(K12:K26)</f>
        <v>0</v>
      </c>
      <c r="L27" s="272">
        <f>SUM(L12:L26)</f>
        <v>452</v>
      </c>
      <c r="M27" s="95">
        <f>K27/L27</f>
        <v>0</v>
      </c>
      <c r="N27" s="218">
        <f>SUM(N12:N26)</f>
        <v>0</v>
      </c>
      <c r="O27" s="272">
        <f>SUM(O12:O26)</f>
        <v>44</v>
      </c>
      <c r="P27" s="95">
        <f>N27/O27</f>
        <v>0</v>
      </c>
      <c r="Q27" s="218">
        <f>SUM(Q12:Q26)</f>
        <v>0</v>
      </c>
      <c r="R27" s="272">
        <f>SUM(R12:R26)</f>
        <v>285</v>
      </c>
      <c r="S27" s="95">
        <f>Q27/R27</f>
        <v>0</v>
      </c>
      <c r="T27" s="394">
        <v>7</v>
      </c>
      <c r="U27" s="395">
        <f>SUM(U12:U26)</f>
        <v>273126</v>
      </c>
      <c r="V27" s="539">
        <v>2.5625631488775973E-05</v>
      </c>
    </row>
    <row r="28" spans="1:21" ht="12.75">
      <c r="A28" s="348"/>
      <c r="B28" s="348"/>
      <c r="C28" s="348"/>
      <c r="D28" s="348"/>
      <c r="E28" s="348"/>
      <c r="F28" s="348"/>
      <c r="G28" s="348"/>
      <c r="H28" s="348"/>
      <c r="I28" s="348"/>
      <c r="J28" s="348"/>
      <c r="K28" s="348"/>
      <c r="L28" s="348"/>
      <c r="M28" s="348"/>
      <c r="N28" s="348"/>
      <c r="O28" s="348"/>
      <c r="P28" s="348"/>
      <c r="Q28" s="348"/>
      <c r="U28" s="464"/>
    </row>
    <row r="29" spans="1:17" ht="12.75">
      <c r="A29" s="348"/>
      <c r="B29" s="348"/>
      <c r="C29" s="348"/>
      <c r="D29" s="348"/>
      <c r="E29" s="348"/>
      <c r="F29" s="348"/>
      <c r="G29" s="348"/>
      <c r="H29" s="348"/>
      <c r="I29" s="348"/>
      <c r="J29" s="348"/>
      <c r="K29" s="348"/>
      <c r="L29" s="348"/>
      <c r="M29" s="348"/>
      <c r="N29" s="348"/>
      <c r="O29" s="348"/>
      <c r="P29" s="348"/>
      <c r="Q29" s="348"/>
    </row>
    <row r="31" ht="12.75">
      <c r="K31" s="329"/>
    </row>
  </sheetData>
  <sheetProtection/>
  <mergeCells count="9">
    <mergeCell ref="A10:A11"/>
    <mergeCell ref="B10:D10"/>
    <mergeCell ref="E10:G10"/>
    <mergeCell ref="A4:P7"/>
    <mergeCell ref="T10:V10"/>
    <mergeCell ref="Q10:S10"/>
    <mergeCell ref="H10:J10"/>
    <mergeCell ref="K10:M10"/>
    <mergeCell ref="N10:P10"/>
  </mergeCells>
  <printOptions/>
  <pageMargins left="0.75" right="0.75" top="1" bottom="1" header="0.5" footer="0.5"/>
  <pageSetup fitToHeight="1" fitToWidth="1" horizontalDpi="600" verticalDpi="600" orientation="portrait" scale="44" r:id="rId2"/>
  <headerFooter alignWithMargins="0">
    <oddFooter>&amp;C&amp;14B-&amp;P-4</oddFooter>
  </headerFooter>
  <drawing r:id="rId1"/>
</worksheet>
</file>

<file path=xl/worksheets/sheet14.xml><?xml version="1.0" encoding="utf-8"?>
<worksheet xmlns="http://schemas.openxmlformats.org/spreadsheetml/2006/main" xmlns:r="http://schemas.openxmlformats.org/officeDocument/2006/relationships">
  <dimension ref="A1:AB58"/>
  <sheetViews>
    <sheetView zoomScale="50" zoomScaleNormal="50" zoomScalePageLayoutView="0" workbookViewId="0" topLeftCell="A1">
      <selection activeCell="S18" sqref="S18"/>
    </sheetView>
  </sheetViews>
  <sheetFormatPr defaultColWidth="9.140625" defaultRowHeight="12.75"/>
  <cols>
    <col min="1" max="1" width="12.140625" style="0" customWidth="1"/>
    <col min="2" max="2" width="11.8515625" style="0" bestFit="1" customWidth="1"/>
    <col min="3" max="3" width="13.8515625" style="0" bestFit="1" customWidth="1"/>
    <col min="4" max="4" width="13.57421875" style="0" bestFit="1" customWidth="1"/>
    <col min="5" max="5" width="11.57421875" style="0" bestFit="1" customWidth="1"/>
    <col min="6" max="6" width="11.28125" style="0" bestFit="1" customWidth="1"/>
    <col min="7" max="7" width="13.57421875" style="0" bestFit="1" customWidth="1"/>
    <col min="8" max="8" width="11.57421875" style="0" bestFit="1" customWidth="1"/>
    <col min="9" max="9" width="11.00390625" style="0" bestFit="1" customWidth="1"/>
    <col min="10" max="10" width="13.57421875" style="0" bestFit="1" customWidth="1"/>
    <col min="11" max="11" width="11.57421875" style="0" bestFit="1" customWidth="1"/>
    <col min="12" max="12" width="10.421875" style="0" customWidth="1"/>
    <col min="13" max="13" width="13.57421875" style="0" bestFit="1" customWidth="1"/>
    <col min="14" max="16" width="14.7109375" style="0" customWidth="1"/>
  </cols>
  <sheetData>
    <row r="1" spans="1:16" ht="15.75">
      <c r="A1" s="572" t="s">
        <v>12</v>
      </c>
      <c r="B1" s="574" t="s">
        <v>17</v>
      </c>
      <c r="C1" s="570"/>
      <c r="D1" s="570"/>
      <c r="E1" s="570" t="s">
        <v>18</v>
      </c>
      <c r="F1" s="570"/>
      <c r="G1" s="570"/>
      <c r="H1" s="570" t="s">
        <v>19</v>
      </c>
      <c r="I1" s="570"/>
      <c r="J1" s="570"/>
      <c r="K1" s="570" t="s">
        <v>16</v>
      </c>
      <c r="L1" s="570"/>
      <c r="M1" s="570"/>
      <c r="N1" s="570" t="s">
        <v>11</v>
      </c>
      <c r="O1" s="570"/>
      <c r="P1" s="571"/>
    </row>
    <row r="2" spans="1:17" ht="48" thickBot="1">
      <c r="A2" s="573"/>
      <c r="B2" s="267" t="s">
        <v>8</v>
      </c>
      <c r="C2" s="268" t="s">
        <v>116</v>
      </c>
      <c r="D2" s="268" t="s">
        <v>22</v>
      </c>
      <c r="E2" s="268" t="s">
        <v>8</v>
      </c>
      <c r="F2" s="268" t="s">
        <v>116</v>
      </c>
      <c r="G2" s="268" t="s">
        <v>22</v>
      </c>
      <c r="H2" s="268" t="s">
        <v>8</v>
      </c>
      <c r="I2" s="268" t="s">
        <v>116</v>
      </c>
      <c r="J2" s="268" t="s">
        <v>22</v>
      </c>
      <c r="K2" s="268" t="s">
        <v>8</v>
      </c>
      <c r="L2" s="268" t="s">
        <v>116</v>
      </c>
      <c r="M2" s="268" t="s">
        <v>22</v>
      </c>
      <c r="N2" s="268" t="s">
        <v>8</v>
      </c>
      <c r="O2" s="268" t="s">
        <v>116</v>
      </c>
      <c r="P2" s="269" t="s">
        <v>22</v>
      </c>
      <c r="Q2">
        <v>2005</v>
      </c>
    </row>
    <row r="3" spans="1:16" ht="15">
      <c r="A3" s="220">
        <v>1984</v>
      </c>
      <c r="B3" s="221">
        <v>218</v>
      </c>
      <c r="C3" s="255">
        <v>626</v>
      </c>
      <c r="D3" s="212">
        <f>B3/C3</f>
        <v>0.34824281150159747</v>
      </c>
      <c r="E3" s="222">
        <v>69</v>
      </c>
      <c r="F3" s="255">
        <v>186</v>
      </c>
      <c r="G3" s="212">
        <f>E3/F3</f>
        <v>0.3709677419354839</v>
      </c>
      <c r="H3" s="222">
        <v>62</v>
      </c>
      <c r="I3" s="255">
        <v>186</v>
      </c>
      <c r="J3" s="212">
        <f>H3/I3</f>
        <v>0.3333333333333333</v>
      </c>
      <c r="K3" s="223">
        <v>32</v>
      </c>
      <c r="L3" s="256">
        <v>89</v>
      </c>
      <c r="M3" s="212">
        <f>K3/L3</f>
        <v>0.3595505617977528</v>
      </c>
      <c r="N3" s="261">
        <f>B3+E3+H3+K3</f>
        <v>381</v>
      </c>
      <c r="O3" s="261">
        <f>C3+F3+I3+L3</f>
        <v>1087</v>
      </c>
      <c r="P3" s="262">
        <f>N3/O3</f>
        <v>0.35050597976080955</v>
      </c>
    </row>
    <row r="4" spans="1:16" ht="15">
      <c r="A4" s="211">
        <v>1985</v>
      </c>
      <c r="B4" s="224">
        <v>360</v>
      </c>
      <c r="C4" s="257">
        <v>1099</v>
      </c>
      <c r="D4" s="183">
        <f aca="true" t="shared" si="0" ref="D4:D25">B4/C4</f>
        <v>0.3275705186533212</v>
      </c>
      <c r="E4" s="225">
        <v>102</v>
      </c>
      <c r="F4" s="257">
        <v>263</v>
      </c>
      <c r="G4" s="183">
        <f aca="true" t="shared" si="1" ref="G4:G26">E4/F4</f>
        <v>0.38783269961977185</v>
      </c>
      <c r="H4" s="225">
        <v>91</v>
      </c>
      <c r="I4" s="257">
        <v>259</v>
      </c>
      <c r="J4" s="183">
        <f aca="true" t="shared" si="2" ref="J4:J26">H4/I4</f>
        <v>0.35135135135135137</v>
      </c>
      <c r="K4" s="215">
        <v>38</v>
      </c>
      <c r="L4" s="258">
        <v>137</v>
      </c>
      <c r="M4" s="183">
        <f aca="true" t="shared" si="3" ref="M4:M26">K4/L4</f>
        <v>0.2773722627737226</v>
      </c>
      <c r="N4" s="263">
        <f aca="true" t="shared" si="4" ref="N4:O21">B4+E4+H4+K4</f>
        <v>591</v>
      </c>
      <c r="O4" s="263">
        <f t="shared" si="4"/>
        <v>1758</v>
      </c>
      <c r="P4" s="264">
        <f aca="true" t="shared" si="5" ref="P4:P26">N4/O4</f>
        <v>0.3361774744027304</v>
      </c>
    </row>
    <row r="5" spans="1:16" ht="15">
      <c r="A5" s="211">
        <v>1986</v>
      </c>
      <c r="B5" s="224">
        <v>477</v>
      </c>
      <c r="C5" s="257">
        <v>1342</v>
      </c>
      <c r="D5" s="183">
        <f t="shared" si="0"/>
        <v>0.3554396423248882</v>
      </c>
      <c r="E5" s="225">
        <v>134</v>
      </c>
      <c r="F5" s="257">
        <v>319</v>
      </c>
      <c r="G5" s="183">
        <f t="shared" si="1"/>
        <v>0.4200626959247649</v>
      </c>
      <c r="H5" s="225">
        <v>132</v>
      </c>
      <c r="I5" s="257">
        <v>337</v>
      </c>
      <c r="J5" s="183">
        <f t="shared" si="2"/>
        <v>0.3916913946587537</v>
      </c>
      <c r="K5" s="215">
        <v>65</v>
      </c>
      <c r="L5" s="258">
        <v>177</v>
      </c>
      <c r="M5" s="183">
        <f t="shared" si="3"/>
        <v>0.3672316384180791</v>
      </c>
      <c r="N5" s="263">
        <f t="shared" si="4"/>
        <v>808</v>
      </c>
      <c r="O5" s="263">
        <f t="shared" si="4"/>
        <v>2175</v>
      </c>
      <c r="P5" s="264">
        <f t="shared" si="5"/>
        <v>0.3714942528735632</v>
      </c>
    </row>
    <row r="6" spans="1:16" ht="15">
      <c r="A6" s="211">
        <v>1987</v>
      </c>
      <c r="B6" s="224">
        <v>696</v>
      </c>
      <c r="C6" s="257">
        <v>2236</v>
      </c>
      <c r="D6" s="183">
        <f t="shared" si="0"/>
        <v>0.3112701252236136</v>
      </c>
      <c r="E6" s="225">
        <v>146</v>
      </c>
      <c r="F6" s="257">
        <v>402</v>
      </c>
      <c r="G6" s="183">
        <f t="shared" si="1"/>
        <v>0.36318407960199006</v>
      </c>
      <c r="H6" s="225">
        <v>112</v>
      </c>
      <c r="I6" s="257">
        <v>385</v>
      </c>
      <c r="J6" s="183">
        <f t="shared" si="2"/>
        <v>0.2909090909090909</v>
      </c>
      <c r="K6" s="215">
        <v>66</v>
      </c>
      <c r="L6" s="258">
        <v>220</v>
      </c>
      <c r="M6" s="183">
        <f t="shared" si="3"/>
        <v>0.3</v>
      </c>
      <c r="N6" s="263">
        <f t="shared" si="4"/>
        <v>1020</v>
      </c>
      <c r="O6" s="263">
        <f t="shared" si="4"/>
        <v>3243</v>
      </c>
      <c r="P6" s="264">
        <f t="shared" si="5"/>
        <v>0.3145235892691952</v>
      </c>
    </row>
    <row r="7" spans="1:16" ht="15">
      <c r="A7" s="211">
        <v>1988</v>
      </c>
      <c r="B7" s="224">
        <v>671</v>
      </c>
      <c r="C7" s="257">
        <v>1958</v>
      </c>
      <c r="D7" s="183">
        <f t="shared" si="0"/>
        <v>0.34269662921348315</v>
      </c>
      <c r="E7" s="225">
        <v>385</v>
      </c>
      <c r="F7" s="257">
        <v>1218</v>
      </c>
      <c r="G7" s="183">
        <f t="shared" si="1"/>
        <v>0.3160919540229885</v>
      </c>
      <c r="H7" s="225">
        <v>162</v>
      </c>
      <c r="I7" s="257">
        <v>512</v>
      </c>
      <c r="J7" s="183">
        <f t="shared" si="2"/>
        <v>0.31640625</v>
      </c>
      <c r="K7" s="215">
        <v>57</v>
      </c>
      <c r="L7" s="258">
        <v>166</v>
      </c>
      <c r="M7" s="183">
        <f t="shared" si="3"/>
        <v>0.3433734939759036</v>
      </c>
      <c r="N7" s="263">
        <f t="shared" si="4"/>
        <v>1275</v>
      </c>
      <c r="O7" s="263">
        <f t="shared" si="4"/>
        <v>3854</v>
      </c>
      <c r="P7" s="264">
        <f t="shared" si="5"/>
        <v>0.3308251167618059</v>
      </c>
    </row>
    <row r="8" spans="1:16" ht="15">
      <c r="A8" s="211">
        <v>1989</v>
      </c>
      <c r="B8" s="224">
        <v>865</v>
      </c>
      <c r="C8" s="257">
        <v>2877</v>
      </c>
      <c r="D8" s="183">
        <f t="shared" si="0"/>
        <v>0.30066041014946127</v>
      </c>
      <c r="E8" s="225">
        <v>407</v>
      </c>
      <c r="F8" s="257">
        <v>1295</v>
      </c>
      <c r="G8" s="183">
        <f t="shared" si="1"/>
        <v>0.3142857142857143</v>
      </c>
      <c r="H8" s="225">
        <v>178</v>
      </c>
      <c r="I8" s="257">
        <v>573</v>
      </c>
      <c r="J8" s="183">
        <f t="shared" si="2"/>
        <v>0.3106457242582897</v>
      </c>
      <c r="K8" s="215">
        <v>34</v>
      </c>
      <c r="L8" s="258">
        <v>142</v>
      </c>
      <c r="M8" s="183">
        <f t="shared" si="3"/>
        <v>0.23943661971830985</v>
      </c>
      <c r="N8" s="263">
        <f t="shared" si="4"/>
        <v>1484</v>
      </c>
      <c r="O8" s="263">
        <f t="shared" si="4"/>
        <v>4887</v>
      </c>
      <c r="P8" s="264">
        <f t="shared" si="5"/>
        <v>0.30366277880090037</v>
      </c>
    </row>
    <row r="9" spans="1:16" ht="15">
      <c r="A9" s="211">
        <v>1990</v>
      </c>
      <c r="B9" s="224">
        <v>925</v>
      </c>
      <c r="C9" s="257">
        <v>3026</v>
      </c>
      <c r="D9" s="183">
        <f t="shared" si="0"/>
        <v>0.30568407138136156</v>
      </c>
      <c r="E9" s="225">
        <v>313</v>
      </c>
      <c r="F9" s="257">
        <v>948</v>
      </c>
      <c r="G9" s="183">
        <f t="shared" si="1"/>
        <v>0.33016877637130804</v>
      </c>
      <c r="H9" s="225">
        <v>101</v>
      </c>
      <c r="I9" s="257">
        <v>345</v>
      </c>
      <c r="J9" s="183">
        <f t="shared" si="2"/>
        <v>0.2927536231884058</v>
      </c>
      <c r="K9" s="215">
        <v>17</v>
      </c>
      <c r="L9" s="258">
        <v>57</v>
      </c>
      <c r="M9" s="183">
        <f t="shared" si="3"/>
        <v>0.2982456140350877</v>
      </c>
      <c r="N9" s="263">
        <f t="shared" si="4"/>
        <v>1356</v>
      </c>
      <c r="O9" s="263">
        <f t="shared" si="4"/>
        <v>4376</v>
      </c>
      <c r="P9" s="264">
        <f t="shared" si="5"/>
        <v>0.30987202925045704</v>
      </c>
    </row>
    <row r="10" spans="1:16" ht="15">
      <c r="A10" s="211">
        <v>1991</v>
      </c>
      <c r="B10" s="224">
        <v>1536</v>
      </c>
      <c r="C10" s="257">
        <v>5577</v>
      </c>
      <c r="D10" s="183">
        <f t="shared" si="0"/>
        <v>0.27541689080150616</v>
      </c>
      <c r="E10" s="225">
        <v>342</v>
      </c>
      <c r="F10" s="257">
        <v>1226</v>
      </c>
      <c r="G10" s="183">
        <f t="shared" si="1"/>
        <v>0.27895595432300163</v>
      </c>
      <c r="H10" s="225">
        <v>106</v>
      </c>
      <c r="I10" s="257">
        <v>380</v>
      </c>
      <c r="J10" s="183">
        <f t="shared" si="2"/>
        <v>0.2789473684210526</v>
      </c>
      <c r="K10" s="215">
        <v>10</v>
      </c>
      <c r="L10" s="258">
        <v>44</v>
      </c>
      <c r="M10" s="183">
        <f t="shared" si="3"/>
        <v>0.22727272727272727</v>
      </c>
      <c r="N10" s="263">
        <f t="shared" si="4"/>
        <v>1994</v>
      </c>
      <c r="O10" s="263">
        <f t="shared" si="4"/>
        <v>7227</v>
      </c>
      <c r="P10" s="264">
        <f t="shared" si="5"/>
        <v>0.27590978275909783</v>
      </c>
    </row>
    <row r="11" spans="1:16" ht="15">
      <c r="A11" s="211">
        <v>1992</v>
      </c>
      <c r="B11" s="224">
        <v>1568</v>
      </c>
      <c r="C11" s="257">
        <v>5576</v>
      </c>
      <c r="D11" s="183">
        <f t="shared" si="0"/>
        <v>0.2812051649928264</v>
      </c>
      <c r="E11" s="225">
        <v>453</v>
      </c>
      <c r="F11" s="257">
        <v>1524</v>
      </c>
      <c r="G11" s="183">
        <f t="shared" si="1"/>
        <v>0.297244094488189</v>
      </c>
      <c r="H11" s="225">
        <v>130</v>
      </c>
      <c r="I11" s="257">
        <v>498</v>
      </c>
      <c r="J11" s="183">
        <f t="shared" si="2"/>
        <v>0.26104417670682734</v>
      </c>
      <c r="K11" s="215">
        <v>9</v>
      </c>
      <c r="L11" s="258">
        <v>39</v>
      </c>
      <c r="M11" s="183">
        <f t="shared" si="3"/>
        <v>0.23076923076923078</v>
      </c>
      <c r="N11" s="263">
        <f t="shared" si="4"/>
        <v>2160</v>
      </c>
      <c r="O11" s="263">
        <f t="shared" si="4"/>
        <v>7637</v>
      </c>
      <c r="P11" s="264">
        <f t="shared" si="5"/>
        <v>0.2828335733926935</v>
      </c>
    </row>
    <row r="12" spans="1:16" ht="15">
      <c r="A12" s="211">
        <v>1993</v>
      </c>
      <c r="B12" s="224">
        <v>1757</v>
      </c>
      <c r="C12" s="257">
        <v>7305</v>
      </c>
      <c r="D12" s="183">
        <f t="shared" si="0"/>
        <v>0.2405201916495551</v>
      </c>
      <c r="E12" s="225">
        <v>582</v>
      </c>
      <c r="F12" s="257">
        <v>2279</v>
      </c>
      <c r="G12" s="183">
        <f t="shared" si="1"/>
        <v>0.25537516454585346</v>
      </c>
      <c r="H12" s="225">
        <v>121</v>
      </c>
      <c r="I12" s="257">
        <v>619</v>
      </c>
      <c r="J12" s="183">
        <f t="shared" si="2"/>
        <v>0.19547657512116318</v>
      </c>
      <c r="K12" s="215">
        <v>8</v>
      </c>
      <c r="L12" s="258">
        <v>41</v>
      </c>
      <c r="M12" s="183">
        <f t="shared" si="3"/>
        <v>0.1951219512195122</v>
      </c>
      <c r="N12" s="263">
        <f t="shared" si="4"/>
        <v>2468</v>
      </c>
      <c r="O12" s="263">
        <f t="shared" si="4"/>
        <v>10244</v>
      </c>
      <c r="P12" s="264">
        <f t="shared" si="5"/>
        <v>0.24092151503319015</v>
      </c>
    </row>
    <row r="13" spans="1:16" ht="15">
      <c r="A13" s="211">
        <v>1994</v>
      </c>
      <c r="B13" s="224">
        <v>1264</v>
      </c>
      <c r="C13" s="257">
        <v>4727</v>
      </c>
      <c r="D13" s="183">
        <f t="shared" si="0"/>
        <v>0.26740004231013326</v>
      </c>
      <c r="E13" s="225">
        <v>522</v>
      </c>
      <c r="F13" s="257">
        <v>1900</v>
      </c>
      <c r="G13" s="183">
        <f t="shared" si="1"/>
        <v>0.27473684210526317</v>
      </c>
      <c r="H13" s="225">
        <v>232</v>
      </c>
      <c r="I13" s="257">
        <v>845</v>
      </c>
      <c r="J13" s="183">
        <f t="shared" si="2"/>
        <v>0.27455621301775146</v>
      </c>
      <c r="K13" s="215">
        <v>16</v>
      </c>
      <c r="L13" s="258">
        <v>65</v>
      </c>
      <c r="M13" s="183">
        <f t="shared" si="3"/>
        <v>0.24615384615384617</v>
      </c>
      <c r="N13" s="263">
        <f t="shared" si="4"/>
        <v>2034</v>
      </c>
      <c r="O13" s="263">
        <f t="shared" si="4"/>
        <v>7537</v>
      </c>
      <c r="P13" s="264">
        <f t="shared" si="5"/>
        <v>0.2698686480031843</v>
      </c>
    </row>
    <row r="14" spans="1:16" ht="15">
      <c r="A14" s="211">
        <v>1995</v>
      </c>
      <c r="B14" s="224">
        <v>1018</v>
      </c>
      <c r="C14" s="257">
        <v>4267</v>
      </c>
      <c r="D14" s="183">
        <f t="shared" si="0"/>
        <v>0.23857511131942816</v>
      </c>
      <c r="E14" s="225">
        <v>460</v>
      </c>
      <c r="F14" s="257">
        <v>2108</v>
      </c>
      <c r="G14" s="183">
        <f t="shared" si="1"/>
        <v>0.21821631878557876</v>
      </c>
      <c r="H14" s="225">
        <v>289</v>
      </c>
      <c r="I14" s="257">
        <v>1335</v>
      </c>
      <c r="J14" s="183">
        <f t="shared" si="2"/>
        <v>0.21647940074906366</v>
      </c>
      <c r="K14" s="215">
        <v>21</v>
      </c>
      <c r="L14" s="258">
        <v>112</v>
      </c>
      <c r="M14" s="183">
        <f t="shared" si="3"/>
        <v>0.1875</v>
      </c>
      <c r="N14" s="263">
        <f t="shared" si="4"/>
        <v>1788</v>
      </c>
      <c r="O14" s="263">
        <f t="shared" si="4"/>
        <v>7822</v>
      </c>
      <c r="P14" s="264">
        <f t="shared" si="5"/>
        <v>0.22858603937611863</v>
      </c>
    </row>
    <row r="15" spans="1:16" ht="15">
      <c r="A15" s="211">
        <v>1996</v>
      </c>
      <c r="B15" s="224">
        <v>4713</v>
      </c>
      <c r="C15" s="257">
        <v>14034</v>
      </c>
      <c r="D15" s="183">
        <f t="shared" si="0"/>
        <v>0.3358272766139376</v>
      </c>
      <c r="E15" s="225">
        <v>1849</v>
      </c>
      <c r="F15" s="257">
        <v>6223</v>
      </c>
      <c r="G15" s="183">
        <f t="shared" si="1"/>
        <v>0.2971235738389844</v>
      </c>
      <c r="H15" s="225">
        <v>592</v>
      </c>
      <c r="I15" s="257">
        <v>2000</v>
      </c>
      <c r="J15" s="183">
        <f t="shared" si="2"/>
        <v>0.296</v>
      </c>
      <c r="K15" s="215">
        <v>3</v>
      </c>
      <c r="L15" s="258">
        <v>44</v>
      </c>
      <c r="M15" s="183">
        <f t="shared" si="3"/>
        <v>0.06818181818181818</v>
      </c>
      <c r="N15" s="263">
        <f t="shared" si="4"/>
        <v>7157</v>
      </c>
      <c r="O15" s="263">
        <f t="shared" si="4"/>
        <v>22301</v>
      </c>
      <c r="P15" s="264">
        <f t="shared" si="5"/>
        <v>0.3209273126765616</v>
      </c>
    </row>
    <row r="16" spans="1:16" ht="15">
      <c r="A16" s="211">
        <v>1997</v>
      </c>
      <c r="B16" s="224">
        <v>3721</v>
      </c>
      <c r="C16" s="257">
        <v>13634</v>
      </c>
      <c r="D16" s="183">
        <f t="shared" si="0"/>
        <v>0.27292063957752677</v>
      </c>
      <c r="E16" s="225">
        <v>1408</v>
      </c>
      <c r="F16" s="257">
        <v>5780</v>
      </c>
      <c r="G16" s="183">
        <f t="shared" si="1"/>
        <v>0.24359861591695503</v>
      </c>
      <c r="H16" s="225">
        <v>507</v>
      </c>
      <c r="I16" s="257">
        <v>2014</v>
      </c>
      <c r="J16" s="183">
        <f t="shared" si="2"/>
        <v>0.25173783515392256</v>
      </c>
      <c r="K16" s="215">
        <v>5</v>
      </c>
      <c r="L16" s="258">
        <v>58</v>
      </c>
      <c r="M16" s="183">
        <f t="shared" si="3"/>
        <v>0.08620689655172414</v>
      </c>
      <c r="N16" s="263">
        <f t="shared" si="4"/>
        <v>5641</v>
      </c>
      <c r="O16" s="263">
        <f t="shared" si="4"/>
        <v>21486</v>
      </c>
      <c r="P16" s="264">
        <f t="shared" si="5"/>
        <v>0.26254305128921157</v>
      </c>
    </row>
    <row r="17" spans="1:16" ht="15">
      <c r="A17" s="211">
        <v>1998</v>
      </c>
      <c r="B17" s="224">
        <v>2247</v>
      </c>
      <c r="C17" s="257">
        <v>9892</v>
      </c>
      <c r="D17" s="183">
        <f t="shared" si="0"/>
        <v>0.22715325515568136</v>
      </c>
      <c r="E17" s="225">
        <v>1074</v>
      </c>
      <c r="F17" s="257">
        <v>4721</v>
      </c>
      <c r="G17" s="183">
        <f t="shared" si="1"/>
        <v>0.2274941749629316</v>
      </c>
      <c r="H17" s="225">
        <v>259</v>
      </c>
      <c r="I17" s="257">
        <v>1197</v>
      </c>
      <c r="J17" s="183">
        <f t="shared" si="2"/>
        <v>0.21637426900584794</v>
      </c>
      <c r="K17" s="215">
        <v>4</v>
      </c>
      <c r="L17" s="258">
        <v>30</v>
      </c>
      <c r="M17" s="183">
        <f t="shared" si="3"/>
        <v>0.13333333333333333</v>
      </c>
      <c r="N17" s="263">
        <f t="shared" si="4"/>
        <v>3584</v>
      </c>
      <c r="O17" s="263">
        <f t="shared" si="4"/>
        <v>15840</v>
      </c>
      <c r="P17" s="264">
        <f t="shared" si="5"/>
        <v>0.22626262626262628</v>
      </c>
    </row>
    <row r="18" spans="1:16" ht="15">
      <c r="A18" s="211">
        <v>1999</v>
      </c>
      <c r="B18" s="216">
        <v>1733</v>
      </c>
      <c r="C18" s="257">
        <v>8612</v>
      </c>
      <c r="D18" s="183">
        <f t="shared" si="0"/>
        <v>0.2012308406874129</v>
      </c>
      <c r="E18" s="225">
        <v>695</v>
      </c>
      <c r="F18" s="257">
        <v>3900</v>
      </c>
      <c r="G18" s="183">
        <f t="shared" si="1"/>
        <v>0.1782051282051282</v>
      </c>
      <c r="H18" s="225">
        <v>281</v>
      </c>
      <c r="I18" s="257">
        <v>1325</v>
      </c>
      <c r="J18" s="183">
        <f t="shared" si="2"/>
        <v>0.2120754716981132</v>
      </c>
      <c r="K18" s="215">
        <v>4</v>
      </c>
      <c r="L18" s="258">
        <v>27</v>
      </c>
      <c r="M18" s="183">
        <f t="shared" si="3"/>
        <v>0.14814814814814814</v>
      </c>
      <c r="N18" s="263">
        <f t="shared" si="4"/>
        <v>2713</v>
      </c>
      <c r="O18" s="263">
        <f t="shared" si="4"/>
        <v>13864</v>
      </c>
      <c r="P18" s="264">
        <f t="shared" si="5"/>
        <v>0.1956866705135603</v>
      </c>
    </row>
    <row r="19" spans="1:16" ht="15">
      <c r="A19" s="211">
        <v>2000</v>
      </c>
      <c r="B19" s="216">
        <v>1351</v>
      </c>
      <c r="C19" s="257">
        <v>7864</v>
      </c>
      <c r="D19" s="183">
        <f t="shared" si="0"/>
        <v>0.17179552390640895</v>
      </c>
      <c r="E19" s="225">
        <v>623</v>
      </c>
      <c r="F19" s="257">
        <v>3624</v>
      </c>
      <c r="G19" s="183">
        <f t="shared" si="1"/>
        <v>0.17190949227373067</v>
      </c>
      <c r="H19" s="225">
        <v>150</v>
      </c>
      <c r="I19" s="257">
        <v>925</v>
      </c>
      <c r="J19" s="183">
        <f t="shared" si="2"/>
        <v>0.16216216216216217</v>
      </c>
      <c r="K19" s="215">
        <v>6</v>
      </c>
      <c r="L19" s="258">
        <v>20</v>
      </c>
      <c r="M19" s="183">
        <f t="shared" si="3"/>
        <v>0.3</v>
      </c>
      <c r="N19" s="263">
        <f t="shared" si="4"/>
        <v>2130</v>
      </c>
      <c r="O19" s="263">
        <f t="shared" si="4"/>
        <v>12433</v>
      </c>
      <c r="P19" s="264">
        <f t="shared" si="5"/>
        <v>0.17131826590525215</v>
      </c>
    </row>
    <row r="20" spans="1:16" ht="15">
      <c r="A20" s="211">
        <v>2001</v>
      </c>
      <c r="B20" s="216">
        <v>931</v>
      </c>
      <c r="C20" s="257">
        <v>6750</v>
      </c>
      <c r="D20" s="183">
        <f t="shared" si="0"/>
        <v>0.13792592592592592</v>
      </c>
      <c r="E20" s="225">
        <v>528</v>
      </c>
      <c r="F20" s="257">
        <v>3865</v>
      </c>
      <c r="G20" s="183">
        <f t="shared" si="1"/>
        <v>0.13661060802069858</v>
      </c>
      <c r="H20" s="225">
        <v>207</v>
      </c>
      <c r="I20" s="257">
        <v>1288</v>
      </c>
      <c r="J20" s="183">
        <f t="shared" si="2"/>
        <v>0.16071428571428573</v>
      </c>
      <c r="K20" s="215">
        <v>2</v>
      </c>
      <c r="L20" s="258">
        <v>17</v>
      </c>
      <c r="M20" s="183">
        <f t="shared" si="3"/>
        <v>0.11764705882352941</v>
      </c>
      <c r="N20" s="263">
        <f t="shared" si="4"/>
        <v>1668</v>
      </c>
      <c r="O20" s="263">
        <f t="shared" si="4"/>
        <v>11920</v>
      </c>
      <c r="P20" s="264">
        <f t="shared" si="5"/>
        <v>0.13993288590604028</v>
      </c>
    </row>
    <row r="21" spans="1:16" ht="15">
      <c r="A21" s="211">
        <v>2002</v>
      </c>
      <c r="B21" s="216">
        <v>492</v>
      </c>
      <c r="C21" s="257">
        <v>5201</v>
      </c>
      <c r="D21" s="183">
        <f t="shared" si="0"/>
        <v>0.09459719284752932</v>
      </c>
      <c r="E21" s="215">
        <v>314</v>
      </c>
      <c r="F21" s="257">
        <v>3408</v>
      </c>
      <c r="G21" s="183">
        <f t="shared" si="1"/>
        <v>0.09213615023474178</v>
      </c>
      <c r="H21" s="215">
        <v>203</v>
      </c>
      <c r="I21" s="257">
        <v>1493</v>
      </c>
      <c r="J21" s="183">
        <f t="shared" si="2"/>
        <v>0.13596784996651037</v>
      </c>
      <c r="K21" s="215">
        <v>0</v>
      </c>
      <c r="L21" s="258">
        <v>11</v>
      </c>
      <c r="M21" s="183">
        <f t="shared" si="3"/>
        <v>0</v>
      </c>
      <c r="N21" s="263">
        <f t="shared" si="4"/>
        <v>1009</v>
      </c>
      <c r="O21" s="263">
        <f t="shared" si="4"/>
        <v>10113</v>
      </c>
      <c r="P21" s="264">
        <f t="shared" si="5"/>
        <v>0.09977256995945813</v>
      </c>
    </row>
    <row r="22" spans="1:16" ht="15">
      <c r="A22" s="211">
        <v>2003</v>
      </c>
      <c r="B22" s="216">
        <v>233</v>
      </c>
      <c r="C22" s="257">
        <v>1861</v>
      </c>
      <c r="D22" s="183">
        <f t="shared" si="0"/>
        <v>0.12520150456743687</v>
      </c>
      <c r="E22" s="215">
        <v>92</v>
      </c>
      <c r="F22" s="257">
        <v>687</v>
      </c>
      <c r="G22" s="183">
        <f t="shared" si="1"/>
        <v>0.1339155749636099</v>
      </c>
      <c r="H22" s="215">
        <v>40</v>
      </c>
      <c r="I22" s="257">
        <v>382</v>
      </c>
      <c r="J22" s="183">
        <f t="shared" si="2"/>
        <v>0.10471204188481675</v>
      </c>
      <c r="K22" s="215">
        <v>0</v>
      </c>
      <c r="L22" s="258">
        <v>2</v>
      </c>
      <c r="M22" s="183">
        <f>K22/L22</f>
        <v>0</v>
      </c>
      <c r="N22" s="263">
        <f aca="true" t="shared" si="6" ref="N22:O25">B22+E22+H22+K22</f>
        <v>365</v>
      </c>
      <c r="O22" s="263">
        <f t="shared" si="6"/>
        <v>2932</v>
      </c>
      <c r="P22" s="264">
        <f>N22/O22</f>
        <v>0.12448840381991814</v>
      </c>
    </row>
    <row r="23" spans="1:16" ht="15">
      <c r="A23" s="211">
        <v>2004</v>
      </c>
      <c r="B23" s="216">
        <v>141</v>
      </c>
      <c r="C23" s="257">
        <v>1089</v>
      </c>
      <c r="D23" s="183">
        <f t="shared" si="0"/>
        <v>0.12947658402203857</v>
      </c>
      <c r="E23" s="215">
        <v>68</v>
      </c>
      <c r="F23" s="257">
        <v>392</v>
      </c>
      <c r="G23" s="183">
        <f t="shared" si="1"/>
        <v>0.17346938775510204</v>
      </c>
      <c r="H23" s="215">
        <v>47</v>
      </c>
      <c r="I23" s="257">
        <v>266</v>
      </c>
      <c r="J23" s="183">
        <f t="shared" si="2"/>
        <v>0.17669172932330826</v>
      </c>
      <c r="K23" s="215">
        <v>0</v>
      </c>
      <c r="L23" s="258">
        <v>8</v>
      </c>
      <c r="M23" s="183">
        <f>K23/L23</f>
        <v>0</v>
      </c>
      <c r="N23" s="263">
        <f t="shared" si="6"/>
        <v>256</v>
      </c>
      <c r="O23" s="263">
        <f t="shared" si="6"/>
        <v>1755</v>
      </c>
      <c r="P23" s="264">
        <f>N23/O23</f>
        <v>0.14586894586894586</v>
      </c>
    </row>
    <row r="24" spans="1:16" ht="15">
      <c r="A24" s="211">
        <v>2005</v>
      </c>
      <c r="B24" s="216">
        <v>42</v>
      </c>
      <c r="C24" s="257">
        <v>436</v>
      </c>
      <c r="D24" s="183">
        <f t="shared" si="0"/>
        <v>0.0963302752293578</v>
      </c>
      <c r="E24" s="215">
        <v>13</v>
      </c>
      <c r="F24" s="257">
        <v>189</v>
      </c>
      <c r="G24" s="183">
        <f t="shared" si="1"/>
        <v>0.06878306878306878</v>
      </c>
      <c r="H24" s="215">
        <v>7</v>
      </c>
      <c r="I24" s="257">
        <v>56</v>
      </c>
      <c r="J24" s="183">
        <f t="shared" si="2"/>
        <v>0.125</v>
      </c>
      <c r="K24" s="215">
        <v>0</v>
      </c>
      <c r="L24" s="258">
        <v>3</v>
      </c>
      <c r="M24" s="183">
        <f>K24/L24</f>
        <v>0</v>
      </c>
      <c r="N24" s="263">
        <f t="shared" si="6"/>
        <v>62</v>
      </c>
      <c r="O24" s="263">
        <f t="shared" si="6"/>
        <v>684</v>
      </c>
      <c r="P24" s="264">
        <f>N24/O24</f>
        <v>0.09064327485380116</v>
      </c>
    </row>
    <row r="25" spans="1:16" ht="15.75" thickBot="1">
      <c r="A25" s="226">
        <v>2006</v>
      </c>
      <c r="B25" s="243">
        <v>5</v>
      </c>
      <c r="C25" s="259">
        <v>11</v>
      </c>
      <c r="D25" s="244">
        <f t="shared" si="0"/>
        <v>0.45454545454545453</v>
      </c>
      <c r="E25" s="245">
        <v>1</v>
      </c>
      <c r="F25" s="259">
        <v>4</v>
      </c>
      <c r="G25" s="244">
        <f t="shared" si="1"/>
        <v>0.25</v>
      </c>
      <c r="H25" s="245">
        <v>0</v>
      </c>
      <c r="I25" s="259">
        <v>3</v>
      </c>
      <c r="J25" s="244">
        <f t="shared" si="2"/>
        <v>0</v>
      </c>
      <c r="K25" s="245">
        <v>0</v>
      </c>
      <c r="L25" s="260">
        <v>0</v>
      </c>
      <c r="M25" s="244">
        <v>0</v>
      </c>
      <c r="N25" s="265">
        <f t="shared" si="6"/>
        <v>6</v>
      </c>
      <c r="O25" s="265">
        <f t="shared" si="6"/>
        <v>18</v>
      </c>
      <c r="P25" s="266">
        <f>N25/O25</f>
        <v>0.3333333333333333</v>
      </c>
    </row>
    <row r="26" spans="1:16" ht="16.5" thickBot="1">
      <c r="A26" s="201" t="s">
        <v>11</v>
      </c>
      <c r="B26" s="209">
        <f>SUM(B3:B25)</f>
        <v>26964</v>
      </c>
      <c r="C26" s="209">
        <f>SUM(C3:C25)</f>
        <v>110000</v>
      </c>
      <c r="D26" s="210">
        <f>B26/C26</f>
        <v>0.24512727272727272</v>
      </c>
      <c r="E26" s="209">
        <f>SUM(E3:E25)</f>
        <v>10580</v>
      </c>
      <c r="F26" s="209">
        <f>SUM(F3:F25)</f>
        <v>46461</v>
      </c>
      <c r="G26" s="210">
        <f t="shared" si="1"/>
        <v>0.22771787090247736</v>
      </c>
      <c r="H26" s="209">
        <f>SUM(H3:H25)</f>
        <v>4009</v>
      </c>
      <c r="I26" s="209">
        <f>SUM(I3:I25)</f>
        <v>17223</v>
      </c>
      <c r="J26" s="210">
        <f t="shared" si="2"/>
        <v>0.2327701329617372</v>
      </c>
      <c r="K26" s="209">
        <f>SUM(K3:K25)</f>
        <v>397</v>
      </c>
      <c r="L26" s="209">
        <f>SUM(L3:L25)</f>
        <v>1509</v>
      </c>
      <c r="M26" s="210">
        <f t="shared" si="3"/>
        <v>0.26308813783962887</v>
      </c>
      <c r="N26" s="270">
        <f>SUM(N3:N25)</f>
        <v>41950</v>
      </c>
      <c r="O26" s="270">
        <f>SUM(O3:O25)</f>
        <v>175193</v>
      </c>
      <c r="P26" s="271">
        <f t="shared" si="5"/>
        <v>0.23945020634386077</v>
      </c>
    </row>
    <row r="30" ht="12.75">
      <c r="B30" t="s">
        <v>53</v>
      </c>
    </row>
    <row r="31" ht="13.5" thickBot="1">
      <c r="A31">
        <v>2006</v>
      </c>
    </row>
    <row r="32" spans="1:16" ht="15.75">
      <c r="A32" s="572" t="s">
        <v>12</v>
      </c>
      <c r="B32" s="575" t="s">
        <v>17</v>
      </c>
      <c r="C32" s="570"/>
      <c r="D32" s="576"/>
      <c r="E32" s="575" t="s">
        <v>18</v>
      </c>
      <c r="F32" s="570"/>
      <c r="G32" s="571"/>
      <c r="H32" s="574" t="s">
        <v>19</v>
      </c>
      <c r="I32" s="570"/>
      <c r="J32" s="576"/>
      <c r="K32" s="575" t="s">
        <v>16</v>
      </c>
      <c r="L32" s="570"/>
      <c r="M32" s="571"/>
      <c r="N32" s="574" t="s">
        <v>11</v>
      </c>
      <c r="O32" s="570"/>
      <c r="P32" s="571"/>
    </row>
    <row r="33" spans="1:27" ht="48" thickBot="1">
      <c r="A33" s="573"/>
      <c r="B33" s="309" t="s">
        <v>8</v>
      </c>
      <c r="C33" s="310" t="s">
        <v>116</v>
      </c>
      <c r="D33" s="322" t="s">
        <v>22</v>
      </c>
      <c r="E33" s="309" t="s">
        <v>8</v>
      </c>
      <c r="F33" s="310" t="s">
        <v>116</v>
      </c>
      <c r="G33" s="311" t="s">
        <v>22</v>
      </c>
      <c r="H33" s="321" t="s">
        <v>8</v>
      </c>
      <c r="I33" s="310" t="s">
        <v>116</v>
      </c>
      <c r="J33" s="322" t="s">
        <v>22</v>
      </c>
      <c r="K33" s="309" t="s">
        <v>8</v>
      </c>
      <c r="L33" s="310" t="s">
        <v>116</v>
      </c>
      <c r="M33" s="311" t="s">
        <v>22</v>
      </c>
      <c r="N33" s="267" t="s">
        <v>8</v>
      </c>
      <c r="O33" s="268" t="s">
        <v>116</v>
      </c>
      <c r="P33" s="269" t="s">
        <v>22</v>
      </c>
      <c r="Q33" t="s">
        <v>53</v>
      </c>
      <c r="T33" s="305" t="s">
        <v>73</v>
      </c>
      <c r="U33" s="307" t="s">
        <v>51</v>
      </c>
      <c r="V33" s="307" t="s">
        <v>46</v>
      </c>
      <c r="W33" s="307" t="s">
        <v>52</v>
      </c>
      <c r="X33" s="307" t="s">
        <v>47</v>
      </c>
      <c r="Y33" s="307" t="s">
        <v>48</v>
      </c>
      <c r="Z33" s="307" t="s">
        <v>49</v>
      </c>
      <c r="AA33" s="307" t="s">
        <v>54</v>
      </c>
    </row>
    <row r="34" spans="1:28" ht="15">
      <c r="A34" s="291">
        <v>1984</v>
      </c>
      <c r="B34" s="297">
        <v>184</v>
      </c>
      <c r="C34" s="316">
        <v>465</v>
      </c>
      <c r="D34" s="180">
        <f>B34/C34</f>
        <v>0.3956989247311828</v>
      </c>
      <c r="E34" s="302">
        <v>66</v>
      </c>
      <c r="F34" s="316">
        <v>132</v>
      </c>
      <c r="G34" s="276">
        <f>E34/F34</f>
        <v>0.5</v>
      </c>
      <c r="H34" s="297">
        <v>51</v>
      </c>
      <c r="I34" s="316">
        <v>117</v>
      </c>
      <c r="J34" s="180">
        <f>H34/I34</f>
        <v>0.4358974358974359</v>
      </c>
      <c r="K34" s="293">
        <v>50</v>
      </c>
      <c r="L34" s="314">
        <v>90</v>
      </c>
      <c r="M34" s="180">
        <f>K34/L34</f>
        <v>0.5555555555555556</v>
      </c>
      <c r="N34" s="299">
        <f>B34+E34+H34+K34</f>
        <v>351</v>
      </c>
      <c r="O34" s="295">
        <f>C34+F34+I34+L34</f>
        <v>804</v>
      </c>
      <c r="P34" s="296">
        <f>N34/O34</f>
        <v>0.43656716417910446</v>
      </c>
      <c r="T34" s="306">
        <v>1984</v>
      </c>
      <c r="U34" s="308">
        <v>30</v>
      </c>
      <c r="V34" s="308">
        <v>465</v>
      </c>
      <c r="W34" s="308">
        <v>60</v>
      </c>
      <c r="X34" s="308">
        <v>132</v>
      </c>
      <c r="Y34" s="308">
        <v>117</v>
      </c>
      <c r="Z34" s="308" t="s">
        <v>29</v>
      </c>
      <c r="AA34" s="308" t="s">
        <v>29</v>
      </c>
      <c r="AB34">
        <f>SUM(U34,W34)</f>
        <v>90</v>
      </c>
    </row>
    <row r="35" spans="1:28" ht="15">
      <c r="A35" s="6">
        <v>1985</v>
      </c>
      <c r="B35" s="298">
        <v>244</v>
      </c>
      <c r="C35" s="313">
        <v>552</v>
      </c>
      <c r="D35" s="187">
        <f aca="true" t="shared" si="7" ref="D35:D57">B35/C35</f>
        <v>0.4420289855072464</v>
      </c>
      <c r="E35" s="224">
        <v>74</v>
      </c>
      <c r="F35" s="313">
        <v>158</v>
      </c>
      <c r="G35" s="277">
        <f aca="true" t="shared" si="8" ref="G35:G58">E35/F35</f>
        <v>0.46835443037974683</v>
      </c>
      <c r="H35" s="298">
        <v>71</v>
      </c>
      <c r="I35" s="313">
        <v>147</v>
      </c>
      <c r="J35" s="187">
        <f aca="true" t="shared" si="9" ref="J35:J58">H35/I35</f>
        <v>0.48299319727891155</v>
      </c>
      <c r="K35" s="294">
        <v>50</v>
      </c>
      <c r="L35" s="312">
        <v>93</v>
      </c>
      <c r="M35" s="187">
        <f aca="true" t="shared" si="10" ref="M35:M52">K35/L35</f>
        <v>0.5376344086021505</v>
      </c>
      <c r="N35" s="300">
        <f aca="true" t="shared" si="11" ref="N35:N56">B35+E35+H35+K35</f>
        <v>439</v>
      </c>
      <c r="O35" s="263">
        <f aca="true" t="shared" si="12" ref="O35:O56">C35+F35+I35+L35</f>
        <v>950</v>
      </c>
      <c r="P35" s="264">
        <f aca="true" t="shared" si="13" ref="P35:P52">N35/O35</f>
        <v>0.46210526315789474</v>
      </c>
      <c r="T35" s="306">
        <v>1985</v>
      </c>
      <c r="U35" s="308">
        <v>22</v>
      </c>
      <c r="V35" s="308">
        <v>552</v>
      </c>
      <c r="W35" s="308">
        <v>71</v>
      </c>
      <c r="X35" s="308">
        <v>158</v>
      </c>
      <c r="Y35" s="308">
        <v>147</v>
      </c>
      <c r="Z35" s="308" t="s">
        <v>29</v>
      </c>
      <c r="AA35" s="308" t="s">
        <v>29</v>
      </c>
      <c r="AB35">
        <f aca="true" t="shared" si="14" ref="AB35:AB58">SUM(U35,W35)</f>
        <v>93</v>
      </c>
    </row>
    <row r="36" spans="1:28" ht="15">
      <c r="A36" s="6">
        <v>1986</v>
      </c>
      <c r="B36" s="298">
        <v>451</v>
      </c>
      <c r="C36" s="313">
        <v>1016</v>
      </c>
      <c r="D36" s="187">
        <f t="shared" si="7"/>
        <v>0.4438976377952756</v>
      </c>
      <c r="E36" s="224">
        <v>97</v>
      </c>
      <c r="F36" s="313">
        <v>232</v>
      </c>
      <c r="G36" s="277">
        <f t="shared" si="8"/>
        <v>0.41810344827586204</v>
      </c>
      <c r="H36" s="298">
        <v>114</v>
      </c>
      <c r="I36" s="313">
        <v>265</v>
      </c>
      <c r="J36" s="187">
        <f t="shared" si="9"/>
        <v>0.43018867924528303</v>
      </c>
      <c r="K36" s="294">
        <v>68</v>
      </c>
      <c r="L36" s="312">
        <v>137</v>
      </c>
      <c r="M36" s="187">
        <f t="shared" si="10"/>
        <v>0.49635036496350365</v>
      </c>
      <c r="N36" s="300">
        <f t="shared" si="11"/>
        <v>730</v>
      </c>
      <c r="O36" s="263">
        <f t="shared" si="12"/>
        <v>1650</v>
      </c>
      <c r="P36" s="264">
        <f t="shared" si="13"/>
        <v>0.44242424242424244</v>
      </c>
      <c r="T36" s="306">
        <v>1986</v>
      </c>
      <c r="U36" s="308">
        <v>23</v>
      </c>
      <c r="V36" s="308">
        <v>1016</v>
      </c>
      <c r="W36" s="308">
        <v>114</v>
      </c>
      <c r="X36" s="308">
        <v>232</v>
      </c>
      <c r="Y36" s="308">
        <v>265</v>
      </c>
      <c r="Z36" s="308" t="s">
        <v>29</v>
      </c>
      <c r="AA36" s="308" t="s">
        <v>29</v>
      </c>
      <c r="AB36">
        <f t="shared" si="14"/>
        <v>137</v>
      </c>
    </row>
    <row r="37" spans="1:28" ht="15">
      <c r="A37" s="6">
        <v>1987</v>
      </c>
      <c r="B37" s="298">
        <v>492</v>
      </c>
      <c r="C37" s="313">
        <v>1016</v>
      </c>
      <c r="D37" s="187">
        <f t="shared" si="7"/>
        <v>0.484251968503937</v>
      </c>
      <c r="E37" s="224">
        <v>98</v>
      </c>
      <c r="F37" s="313">
        <v>236</v>
      </c>
      <c r="G37" s="277">
        <f t="shared" si="8"/>
        <v>0.4152542372881356</v>
      </c>
      <c r="H37" s="298">
        <v>87</v>
      </c>
      <c r="I37" s="313">
        <v>187</v>
      </c>
      <c r="J37" s="187">
        <f t="shared" si="9"/>
        <v>0.46524064171123</v>
      </c>
      <c r="K37" s="294">
        <v>64</v>
      </c>
      <c r="L37" s="312">
        <v>148</v>
      </c>
      <c r="M37" s="187">
        <f t="shared" si="10"/>
        <v>0.43243243243243246</v>
      </c>
      <c r="N37" s="300">
        <f t="shared" si="11"/>
        <v>741</v>
      </c>
      <c r="O37" s="263">
        <f t="shared" si="12"/>
        <v>1587</v>
      </c>
      <c r="P37" s="264">
        <f t="shared" si="13"/>
        <v>0.4669187145557656</v>
      </c>
      <c r="T37" s="306">
        <v>1987</v>
      </c>
      <c r="U37" s="308">
        <v>40</v>
      </c>
      <c r="V37" s="308">
        <v>1016</v>
      </c>
      <c r="W37" s="308">
        <v>108</v>
      </c>
      <c r="X37" s="308">
        <v>236</v>
      </c>
      <c r="Y37" s="308">
        <v>187</v>
      </c>
      <c r="Z37" s="308" t="s">
        <v>29</v>
      </c>
      <c r="AA37" s="308" t="s">
        <v>29</v>
      </c>
      <c r="AB37">
        <f t="shared" si="14"/>
        <v>148</v>
      </c>
    </row>
    <row r="38" spans="1:28" ht="15">
      <c r="A38" s="6">
        <v>1988</v>
      </c>
      <c r="B38" s="298">
        <v>589</v>
      </c>
      <c r="C38" s="313">
        <v>1502</v>
      </c>
      <c r="D38" s="187">
        <f t="shared" si="7"/>
        <v>0.39214380825565914</v>
      </c>
      <c r="E38" s="224">
        <v>355</v>
      </c>
      <c r="F38" s="313">
        <v>851</v>
      </c>
      <c r="G38" s="277">
        <f t="shared" si="8"/>
        <v>0.4171562867215041</v>
      </c>
      <c r="H38" s="298">
        <v>147</v>
      </c>
      <c r="I38" s="313">
        <v>398</v>
      </c>
      <c r="J38" s="187">
        <f t="shared" si="9"/>
        <v>0.3693467336683417</v>
      </c>
      <c r="K38" s="294">
        <v>69</v>
      </c>
      <c r="L38" s="312">
        <v>190</v>
      </c>
      <c r="M38" s="187">
        <f t="shared" si="10"/>
        <v>0.3631578947368421</v>
      </c>
      <c r="N38" s="300">
        <f t="shared" si="11"/>
        <v>1160</v>
      </c>
      <c r="O38" s="263">
        <f t="shared" si="12"/>
        <v>2941</v>
      </c>
      <c r="P38" s="264">
        <f t="shared" si="13"/>
        <v>0.3944236654199252</v>
      </c>
      <c r="T38" s="306">
        <v>1988</v>
      </c>
      <c r="U38" s="308">
        <v>41</v>
      </c>
      <c r="V38" s="308">
        <v>1502</v>
      </c>
      <c r="W38" s="308">
        <v>149</v>
      </c>
      <c r="X38" s="308">
        <v>851</v>
      </c>
      <c r="Y38" s="308">
        <v>398</v>
      </c>
      <c r="Z38" s="308" t="s">
        <v>29</v>
      </c>
      <c r="AA38" s="308" t="s">
        <v>29</v>
      </c>
      <c r="AB38">
        <f t="shared" si="14"/>
        <v>190</v>
      </c>
    </row>
    <row r="39" spans="1:28" ht="15">
      <c r="A39" s="6">
        <v>1989</v>
      </c>
      <c r="B39" s="298">
        <v>634</v>
      </c>
      <c r="C39" s="313">
        <v>1472</v>
      </c>
      <c r="D39" s="187">
        <f t="shared" si="7"/>
        <v>0.43070652173913043</v>
      </c>
      <c r="E39" s="224">
        <v>330</v>
      </c>
      <c r="F39" s="313">
        <v>734</v>
      </c>
      <c r="G39" s="277">
        <f t="shared" si="8"/>
        <v>0.44959128065395093</v>
      </c>
      <c r="H39" s="298">
        <v>145</v>
      </c>
      <c r="I39" s="313">
        <v>330</v>
      </c>
      <c r="J39" s="187">
        <f t="shared" si="9"/>
        <v>0.4393939393939394</v>
      </c>
      <c r="K39" s="294">
        <v>46</v>
      </c>
      <c r="L39" s="312">
        <v>99</v>
      </c>
      <c r="M39" s="187">
        <f t="shared" si="10"/>
        <v>0.46464646464646464</v>
      </c>
      <c r="N39" s="300">
        <f t="shared" si="11"/>
        <v>1155</v>
      </c>
      <c r="O39" s="263">
        <f t="shared" si="12"/>
        <v>2635</v>
      </c>
      <c r="P39" s="264">
        <f t="shared" si="13"/>
        <v>0.43833017077798864</v>
      </c>
      <c r="T39" s="306">
        <v>1989</v>
      </c>
      <c r="U39" s="308">
        <v>26</v>
      </c>
      <c r="V39" s="308">
        <v>1472</v>
      </c>
      <c r="W39" s="308">
        <v>73</v>
      </c>
      <c r="X39" s="308">
        <v>734</v>
      </c>
      <c r="Y39" s="308">
        <v>330</v>
      </c>
      <c r="Z39" s="308" t="s">
        <v>29</v>
      </c>
      <c r="AA39" s="308" t="s">
        <v>29</v>
      </c>
      <c r="AB39">
        <f t="shared" si="14"/>
        <v>99</v>
      </c>
    </row>
    <row r="40" spans="1:28" ht="15">
      <c r="A40" s="6">
        <v>1990</v>
      </c>
      <c r="B40" s="298">
        <v>931</v>
      </c>
      <c r="C40" s="313">
        <v>2282</v>
      </c>
      <c r="D40" s="187">
        <f t="shared" si="7"/>
        <v>0.40797546012269936</v>
      </c>
      <c r="E40" s="224">
        <v>254</v>
      </c>
      <c r="F40" s="313">
        <v>643</v>
      </c>
      <c r="G40" s="277">
        <f t="shared" si="8"/>
        <v>0.39502332814930013</v>
      </c>
      <c r="H40" s="298">
        <v>103</v>
      </c>
      <c r="I40" s="313">
        <v>270</v>
      </c>
      <c r="J40" s="187">
        <f t="shared" si="9"/>
        <v>0.3814814814814815</v>
      </c>
      <c r="K40" s="294">
        <v>29</v>
      </c>
      <c r="L40" s="312">
        <v>46</v>
      </c>
      <c r="M40" s="187">
        <f t="shared" si="10"/>
        <v>0.6304347826086957</v>
      </c>
      <c r="N40" s="300">
        <f t="shared" si="11"/>
        <v>1317</v>
      </c>
      <c r="O40" s="263">
        <f t="shared" si="12"/>
        <v>3241</v>
      </c>
      <c r="P40" s="264">
        <f t="shared" si="13"/>
        <v>0.40635606294353593</v>
      </c>
      <c r="T40" s="306">
        <v>1990</v>
      </c>
      <c r="U40" s="308">
        <v>11</v>
      </c>
      <c r="V40" s="308">
        <v>2282</v>
      </c>
      <c r="W40" s="308">
        <v>35</v>
      </c>
      <c r="X40" s="308">
        <v>643</v>
      </c>
      <c r="Y40" s="308">
        <v>270</v>
      </c>
      <c r="Z40" s="308" t="s">
        <v>29</v>
      </c>
      <c r="AA40" s="308" t="s">
        <v>29</v>
      </c>
      <c r="AB40">
        <f t="shared" si="14"/>
        <v>46</v>
      </c>
    </row>
    <row r="41" spans="1:28" ht="15">
      <c r="A41" s="6">
        <v>1991</v>
      </c>
      <c r="B41" s="298">
        <v>1391</v>
      </c>
      <c r="C41" s="313">
        <v>3472</v>
      </c>
      <c r="D41" s="187">
        <f t="shared" si="7"/>
        <v>0.4006336405529954</v>
      </c>
      <c r="E41" s="224">
        <v>297</v>
      </c>
      <c r="F41" s="313">
        <v>733</v>
      </c>
      <c r="G41" s="277">
        <f t="shared" si="8"/>
        <v>0.4051841746248295</v>
      </c>
      <c r="H41" s="298">
        <v>93</v>
      </c>
      <c r="I41" s="313">
        <v>208</v>
      </c>
      <c r="J41" s="187">
        <f t="shared" si="9"/>
        <v>0.44711538461538464</v>
      </c>
      <c r="K41" s="294">
        <v>17</v>
      </c>
      <c r="L41" s="312">
        <v>33</v>
      </c>
      <c r="M41" s="187">
        <f t="shared" si="10"/>
        <v>0.5151515151515151</v>
      </c>
      <c r="N41" s="300">
        <f t="shared" si="11"/>
        <v>1798</v>
      </c>
      <c r="O41" s="263">
        <f t="shared" si="12"/>
        <v>4446</v>
      </c>
      <c r="P41" s="264">
        <f t="shared" si="13"/>
        <v>0.404408457040036</v>
      </c>
      <c r="T41" s="306">
        <v>1991</v>
      </c>
      <c r="U41" s="308">
        <v>7</v>
      </c>
      <c r="V41" s="308">
        <v>3472</v>
      </c>
      <c r="W41" s="308">
        <v>26</v>
      </c>
      <c r="X41" s="308">
        <v>733</v>
      </c>
      <c r="Y41" s="308">
        <v>208</v>
      </c>
      <c r="Z41" s="308" t="s">
        <v>29</v>
      </c>
      <c r="AA41" s="308" t="s">
        <v>29</v>
      </c>
      <c r="AB41">
        <f t="shared" si="14"/>
        <v>33</v>
      </c>
    </row>
    <row r="42" spans="1:28" ht="15">
      <c r="A42" s="6">
        <v>1992</v>
      </c>
      <c r="B42" s="298">
        <v>1628</v>
      </c>
      <c r="C42" s="313">
        <v>4798</v>
      </c>
      <c r="D42" s="187">
        <f t="shared" si="7"/>
        <v>0.33930804501875783</v>
      </c>
      <c r="E42" s="224">
        <v>414</v>
      </c>
      <c r="F42" s="313">
        <v>1011</v>
      </c>
      <c r="G42" s="277">
        <f t="shared" si="8"/>
        <v>0.4094955489614243</v>
      </c>
      <c r="H42" s="298">
        <v>143</v>
      </c>
      <c r="I42" s="313">
        <v>414</v>
      </c>
      <c r="J42" s="187">
        <f t="shared" si="9"/>
        <v>0.34541062801932365</v>
      </c>
      <c r="K42" s="294">
        <v>11</v>
      </c>
      <c r="L42" s="312">
        <v>33</v>
      </c>
      <c r="M42" s="187">
        <f t="shared" si="10"/>
        <v>0.3333333333333333</v>
      </c>
      <c r="N42" s="300">
        <f t="shared" si="11"/>
        <v>2196</v>
      </c>
      <c r="O42" s="263">
        <f t="shared" si="12"/>
        <v>6256</v>
      </c>
      <c r="P42" s="264">
        <f t="shared" si="13"/>
        <v>0.3510230179028133</v>
      </c>
      <c r="T42" s="306">
        <v>1992</v>
      </c>
      <c r="U42" s="308">
        <v>3</v>
      </c>
      <c r="V42" s="308">
        <v>4798</v>
      </c>
      <c r="W42" s="308">
        <v>30</v>
      </c>
      <c r="X42" s="308">
        <v>1011</v>
      </c>
      <c r="Y42" s="308">
        <v>414</v>
      </c>
      <c r="Z42" s="308" t="s">
        <v>29</v>
      </c>
      <c r="AA42" s="308" t="s">
        <v>29</v>
      </c>
      <c r="AB42">
        <f t="shared" si="14"/>
        <v>33</v>
      </c>
    </row>
    <row r="43" spans="1:28" ht="15">
      <c r="A43" s="6">
        <v>1993</v>
      </c>
      <c r="B43" s="298">
        <v>1684</v>
      </c>
      <c r="C43" s="313">
        <v>4737</v>
      </c>
      <c r="D43" s="187">
        <f t="shared" si="7"/>
        <v>0.35549926113573993</v>
      </c>
      <c r="E43" s="224">
        <v>523</v>
      </c>
      <c r="F43" s="313">
        <v>1342</v>
      </c>
      <c r="G43" s="277">
        <f t="shared" si="8"/>
        <v>0.3897168405365127</v>
      </c>
      <c r="H43" s="298">
        <v>143</v>
      </c>
      <c r="I43" s="313">
        <v>445</v>
      </c>
      <c r="J43" s="187">
        <f t="shared" si="9"/>
        <v>0.32134831460674157</v>
      </c>
      <c r="K43" s="294">
        <v>15</v>
      </c>
      <c r="L43" s="312">
        <v>28</v>
      </c>
      <c r="M43" s="187">
        <f t="shared" si="10"/>
        <v>0.5357142857142857</v>
      </c>
      <c r="N43" s="300">
        <f t="shared" si="11"/>
        <v>2365</v>
      </c>
      <c r="O43" s="263">
        <f t="shared" si="12"/>
        <v>6552</v>
      </c>
      <c r="P43" s="264">
        <f t="shared" si="13"/>
        <v>0.36095848595848595</v>
      </c>
      <c r="T43" s="306">
        <v>1993</v>
      </c>
      <c r="U43" s="308">
        <v>4</v>
      </c>
      <c r="V43" s="308">
        <v>4737</v>
      </c>
      <c r="W43" s="308">
        <v>24</v>
      </c>
      <c r="X43" s="308">
        <v>1342</v>
      </c>
      <c r="Y43" s="308">
        <v>445</v>
      </c>
      <c r="Z43" s="308" t="s">
        <v>29</v>
      </c>
      <c r="AA43" s="308" t="s">
        <v>29</v>
      </c>
      <c r="AB43">
        <f t="shared" si="14"/>
        <v>28</v>
      </c>
    </row>
    <row r="44" spans="1:28" ht="15">
      <c r="A44" s="6">
        <v>1994</v>
      </c>
      <c r="B44" s="298">
        <v>1397</v>
      </c>
      <c r="C44" s="313">
        <v>4293</v>
      </c>
      <c r="D44" s="187">
        <f t="shared" si="7"/>
        <v>0.32541346377824365</v>
      </c>
      <c r="E44" s="224">
        <v>545</v>
      </c>
      <c r="F44" s="313">
        <v>1621</v>
      </c>
      <c r="G44" s="277">
        <f t="shared" si="8"/>
        <v>0.3362122146822949</v>
      </c>
      <c r="H44" s="298">
        <v>234</v>
      </c>
      <c r="I44" s="313">
        <v>741</v>
      </c>
      <c r="J44" s="187">
        <f t="shared" si="9"/>
        <v>0.3157894736842105</v>
      </c>
      <c r="K44" s="294">
        <v>26</v>
      </c>
      <c r="L44" s="312">
        <v>69</v>
      </c>
      <c r="M44" s="187">
        <f t="shared" si="10"/>
        <v>0.37681159420289856</v>
      </c>
      <c r="N44" s="300">
        <f t="shared" si="11"/>
        <v>2202</v>
      </c>
      <c r="O44" s="263">
        <f t="shared" si="12"/>
        <v>6724</v>
      </c>
      <c r="P44" s="264">
        <f t="shared" si="13"/>
        <v>0.3274836406900654</v>
      </c>
      <c r="T44" s="306">
        <v>1994</v>
      </c>
      <c r="U44" s="308">
        <v>5</v>
      </c>
      <c r="V44" s="308">
        <v>4293</v>
      </c>
      <c r="W44" s="308">
        <v>64</v>
      </c>
      <c r="X44" s="308">
        <v>1621</v>
      </c>
      <c r="Y44" s="308">
        <v>741</v>
      </c>
      <c r="Z44" s="308" t="s">
        <v>29</v>
      </c>
      <c r="AA44" s="308" t="s">
        <v>29</v>
      </c>
      <c r="AB44">
        <f t="shared" si="14"/>
        <v>69</v>
      </c>
    </row>
    <row r="45" spans="1:28" ht="15">
      <c r="A45" s="6">
        <v>1995</v>
      </c>
      <c r="B45" s="298">
        <v>1092</v>
      </c>
      <c r="C45" s="313">
        <v>3384</v>
      </c>
      <c r="D45" s="187">
        <f t="shared" si="7"/>
        <v>0.32269503546099293</v>
      </c>
      <c r="E45" s="224">
        <v>456</v>
      </c>
      <c r="F45" s="313">
        <v>1343</v>
      </c>
      <c r="G45" s="277">
        <f t="shared" si="8"/>
        <v>0.33953834698436336</v>
      </c>
      <c r="H45" s="298">
        <v>253</v>
      </c>
      <c r="I45" s="313">
        <v>826</v>
      </c>
      <c r="J45" s="187">
        <f t="shared" si="9"/>
        <v>0.3062953995157385</v>
      </c>
      <c r="K45" s="294">
        <v>30</v>
      </c>
      <c r="L45" s="312">
        <v>76</v>
      </c>
      <c r="M45" s="187">
        <f t="shared" si="10"/>
        <v>0.39473684210526316</v>
      </c>
      <c r="N45" s="300">
        <f t="shared" si="11"/>
        <v>1831</v>
      </c>
      <c r="O45" s="263">
        <f t="shared" si="12"/>
        <v>5629</v>
      </c>
      <c r="P45" s="264">
        <f t="shared" si="13"/>
        <v>0.3252798010303784</v>
      </c>
      <c r="T45" s="306">
        <v>1995</v>
      </c>
      <c r="U45" s="308">
        <v>9</v>
      </c>
      <c r="V45" s="308">
        <v>3384</v>
      </c>
      <c r="W45" s="308">
        <v>67</v>
      </c>
      <c r="X45" s="308">
        <v>1343</v>
      </c>
      <c r="Y45" s="308">
        <v>826</v>
      </c>
      <c r="Z45" s="308" t="s">
        <v>29</v>
      </c>
      <c r="AA45" s="308" t="s">
        <v>29</v>
      </c>
      <c r="AB45">
        <f t="shared" si="14"/>
        <v>76</v>
      </c>
    </row>
    <row r="46" spans="1:28" ht="15">
      <c r="A46" s="6">
        <v>1996</v>
      </c>
      <c r="B46" s="298">
        <v>5451</v>
      </c>
      <c r="C46" s="313">
        <v>15084</v>
      </c>
      <c r="D46" s="187">
        <f t="shared" si="7"/>
        <v>0.36137629276054095</v>
      </c>
      <c r="E46" s="224">
        <v>2197</v>
      </c>
      <c r="F46" s="313">
        <v>6491</v>
      </c>
      <c r="G46" s="277">
        <f t="shared" si="8"/>
        <v>0.33846864889847483</v>
      </c>
      <c r="H46" s="298">
        <v>655</v>
      </c>
      <c r="I46" s="313">
        <v>1885</v>
      </c>
      <c r="J46" s="187">
        <f t="shared" si="9"/>
        <v>0.34748010610079577</v>
      </c>
      <c r="K46" s="294">
        <v>10</v>
      </c>
      <c r="L46" s="312">
        <v>36</v>
      </c>
      <c r="M46" s="187">
        <f t="shared" si="10"/>
        <v>0.2777777777777778</v>
      </c>
      <c r="N46" s="300">
        <f t="shared" si="11"/>
        <v>8313</v>
      </c>
      <c r="O46" s="263">
        <f t="shared" si="12"/>
        <v>23496</v>
      </c>
      <c r="P46" s="264">
        <f t="shared" si="13"/>
        <v>0.35380490296220635</v>
      </c>
      <c r="T46" s="306">
        <v>1996</v>
      </c>
      <c r="U46" s="308">
        <v>7</v>
      </c>
      <c r="V46" s="308">
        <v>15084</v>
      </c>
      <c r="W46" s="308">
        <v>29</v>
      </c>
      <c r="X46" s="308">
        <v>6491</v>
      </c>
      <c r="Y46" s="308">
        <v>1885</v>
      </c>
      <c r="Z46" s="308" t="s">
        <v>29</v>
      </c>
      <c r="AA46" s="308" t="s">
        <v>29</v>
      </c>
      <c r="AB46">
        <f t="shared" si="14"/>
        <v>36</v>
      </c>
    </row>
    <row r="47" spans="1:28" ht="15">
      <c r="A47" s="6">
        <v>1997</v>
      </c>
      <c r="B47" s="298">
        <v>4607</v>
      </c>
      <c r="C47" s="313">
        <v>15180</v>
      </c>
      <c r="D47" s="187">
        <f t="shared" si="7"/>
        <v>0.30349143610013174</v>
      </c>
      <c r="E47" s="224">
        <v>1864</v>
      </c>
      <c r="F47" s="313">
        <v>6540</v>
      </c>
      <c r="G47" s="277">
        <f t="shared" si="8"/>
        <v>0.2850152905198777</v>
      </c>
      <c r="H47" s="298">
        <v>586</v>
      </c>
      <c r="I47" s="313">
        <v>2150</v>
      </c>
      <c r="J47" s="187">
        <f t="shared" si="9"/>
        <v>0.2725581395348837</v>
      </c>
      <c r="K47" s="294">
        <v>10</v>
      </c>
      <c r="L47" s="312">
        <v>47</v>
      </c>
      <c r="M47" s="187">
        <f t="shared" si="10"/>
        <v>0.2127659574468085</v>
      </c>
      <c r="N47" s="300">
        <f t="shared" si="11"/>
        <v>7067</v>
      </c>
      <c r="O47" s="263">
        <f t="shared" si="12"/>
        <v>23917</v>
      </c>
      <c r="P47" s="264">
        <f t="shared" si="13"/>
        <v>0.29548020236651756</v>
      </c>
      <c r="T47" s="306">
        <v>1997</v>
      </c>
      <c r="U47" s="308">
        <v>2</v>
      </c>
      <c r="V47" s="308">
        <v>15180</v>
      </c>
      <c r="W47" s="308">
        <v>45</v>
      </c>
      <c r="X47" s="308">
        <v>6540</v>
      </c>
      <c r="Y47" s="308">
        <v>2150</v>
      </c>
      <c r="Z47" s="308">
        <v>2</v>
      </c>
      <c r="AA47" s="308" t="s">
        <v>29</v>
      </c>
      <c r="AB47">
        <f t="shared" si="14"/>
        <v>47</v>
      </c>
    </row>
    <row r="48" spans="1:28" ht="15">
      <c r="A48" s="6">
        <v>1998</v>
      </c>
      <c r="B48" s="298">
        <v>3307</v>
      </c>
      <c r="C48" s="313">
        <v>14123</v>
      </c>
      <c r="D48" s="187">
        <f t="shared" si="7"/>
        <v>0.23415704878566876</v>
      </c>
      <c r="E48" s="224">
        <v>1869</v>
      </c>
      <c r="F48" s="313">
        <v>7471</v>
      </c>
      <c r="G48" s="277">
        <f t="shared" si="8"/>
        <v>0.2501673136126355</v>
      </c>
      <c r="H48" s="298">
        <v>407</v>
      </c>
      <c r="I48" s="313">
        <v>1695</v>
      </c>
      <c r="J48" s="187">
        <f t="shared" si="9"/>
        <v>0.240117994100295</v>
      </c>
      <c r="K48" s="294">
        <v>10</v>
      </c>
      <c r="L48" s="312">
        <v>19</v>
      </c>
      <c r="M48" s="187">
        <f t="shared" si="10"/>
        <v>0.5263157894736842</v>
      </c>
      <c r="N48" s="300">
        <f t="shared" si="11"/>
        <v>5593</v>
      </c>
      <c r="O48" s="263">
        <f t="shared" si="12"/>
        <v>23308</v>
      </c>
      <c r="P48" s="264">
        <f t="shared" si="13"/>
        <v>0.2399605285738802</v>
      </c>
      <c r="T48" s="306">
        <v>1998</v>
      </c>
      <c r="U48" s="308">
        <v>1</v>
      </c>
      <c r="V48" s="308">
        <v>14123</v>
      </c>
      <c r="W48" s="308">
        <v>18</v>
      </c>
      <c r="X48" s="308">
        <v>7471</v>
      </c>
      <c r="Y48" s="308">
        <v>1695</v>
      </c>
      <c r="Z48" s="308">
        <v>4</v>
      </c>
      <c r="AA48" s="308">
        <v>1</v>
      </c>
      <c r="AB48">
        <f t="shared" si="14"/>
        <v>19</v>
      </c>
    </row>
    <row r="49" spans="1:28" ht="15">
      <c r="A49" s="6">
        <v>1999</v>
      </c>
      <c r="B49" s="298">
        <v>2462</v>
      </c>
      <c r="C49" s="313">
        <v>12054</v>
      </c>
      <c r="D49" s="187">
        <f t="shared" si="7"/>
        <v>0.20424755267960842</v>
      </c>
      <c r="E49" s="224">
        <v>1120</v>
      </c>
      <c r="F49" s="313">
        <v>5383</v>
      </c>
      <c r="G49" s="277">
        <f t="shared" si="8"/>
        <v>0.20806241872561768</v>
      </c>
      <c r="H49" s="298">
        <v>402</v>
      </c>
      <c r="I49" s="313">
        <v>1877</v>
      </c>
      <c r="J49" s="187">
        <f t="shared" si="9"/>
        <v>0.21417155034629728</v>
      </c>
      <c r="K49" s="294">
        <v>4</v>
      </c>
      <c r="L49" s="312">
        <v>34</v>
      </c>
      <c r="M49" s="187">
        <f t="shared" si="10"/>
        <v>0.11764705882352941</v>
      </c>
      <c r="N49" s="300">
        <f t="shared" si="11"/>
        <v>3988</v>
      </c>
      <c r="O49" s="263">
        <f t="shared" si="12"/>
        <v>19348</v>
      </c>
      <c r="P49" s="264">
        <f t="shared" si="13"/>
        <v>0.20611949555509612</v>
      </c>
      <c r="T49" s="306">
        <v>1999</v>
      </c>
      <c r="U49" s="308">
        <v>2</v>
      </c>
      <c r="V49" s="308">
        <v>12054</v>
      </c>
      <c r="W49" s="308">
        <v>32</v>
      </c>
      <c r="X49" s="308">
        <v>5383</v>
      </c>
      <c r="Y49" s="308">
        <v>1877</v>
      </c>
      <c r="Z49" s="308">
        <v>2</v>
      </c>
      <c r="AA49" s="308" t="s">
        <v>29</v>
      </c>
      <c r="AB49">
        <f t="shared" si="14"/>
        <v>34</v>
      </c>
    </row>
    <row r="50" spans="1:28" ht="15">
      <c r="A50" s="6">
        <v>2000</v>
      </c>
      <c r="B50" s="298">
        <v>2175</v>
      </c>
      <c r="C50" s="313">
        <v>12193</v>
      </c>
      <c r="D50" s="187">
        <f t="shared" si="7"/>
        <v>0.17838103830066432</v>
      </c>
      <c r="E50" s="224">
        <v>869</v>
      </c>
      <c r="F50" s="313">
        <v>5285</v>
      </c>
      <c r="G50" s="277">
        <f t="shared" si="8"/>
        <v>0.16442762535477767</v>
      </c>
      <c r="H50" s="298">
        <v>274</v>
      </c>
      <c r="I50" s="313">
        <v>1485</v>
      </c>
      <c r="J50" s="187">
        <f t="shared" si="9"/>
        <v>0.18451178451178452</v>
      </c>
      <c r="K50" s="294">
        <v>7</v>
      </c>
      <c r="L50" s="312">
        <v>34</v>
      </c>
      <c r="M50" s="187">
        <f t="shared" si="10"/>
        <v>0.20588235294117646</v>
      </c>
      <c r="N50" s="300">
        <f t="shared" si="11"/>
        <v>3325</v>
      </c>
      <c r="O50" s="263">
        <f t="shared" si="12"/>
        <v>18997</v>
      </c>
      <c r="P50" s="264">
        <f t="shared" si="13"/>
        <v>0.17502763594251725</v>
      </c>
      <c r="T50" s="306">
        <v>2000</v>
      </c>
      <c r="U50" s="308">
        <v>2</v>
      </c>
      <c r="V50" s="308">
        <v>12193</v>
      </c>
      <c r="W50" s="308">
        <v>32</v>
      </c>
      <c r="X50" s="308">
        <v>5285</v>
      </c>
      <c r="Y50" s="308">
        <v>1485</v>
      </c>
      <c r="Z50" s="308" t="s">
        <v>29</v>
      </c>
      <c r="AA50" s="308" t="s">
        <v>29</v>
      </c>
      <c r="AB50">
        <f t="shared" si="14"/>
        <v>34</v>
      </c>
    </row>
    <row r="51" spans="1:28" ht="15">
      <c r="A51" s="6">
        <v>2001</v>
      </c>
      <c r="B51" s="298">
        <v>1649</v>
      </c>
      <c r="C51" s="313">
        <v>10639</v>
      </c>
      <c r="D51" s="187">
        <f t="shared" si="7"/>
        <v>0.1549957702791616</v>
      </c>
      <c r="E51" s="224">
        <v>947</v>
      </c>
      <c r="F51" s="313">
        <v>6333</v>
      </c>
      <c r="G51" s="277">
        <f t="shared" si="8"/>
        <v>0.14953418600979</v>
      </c>
      <c r="H51" s="298">
        <v>312</v>
      </c>
      <c r="I51" s="313">
        <v>1909</v>
      </c>
      <c r="J51" s="187">
        <f t="shared" si="9"/>
        <v>0.16343635411210058</v>
      </c>
      <c r="K51" s="294">
        <v>1</v>
      </c>
      <c r="L51" s="312">
        <v>16</v>
      </c>
      <c r="M51" s="187">
        <f t="shared" si="10"/>
        <v>0.0625</v>
      </c>
      <c r="N51" s="300">
        <f t="shared" si="11"/>
        <v>2909</v>
      </c>
      <c r="O51" s="263">
        <f t="shared" si="12"/>
        <v>18897</v>
      </c>
      <c r="P51" s="264">
        <f t="shared" si="13"/>
        <v>0.15393977880086787</v>
      </c>
      <c r="T51" s="306">
        <v>2001</v>
      </c>
      <c r="U51" s="308">
        <v>1</v>
      </c>
      <c r="V51" s="308">
        <v>10639</v>
      </c>
      <c r="W51" s="308">
        <v>15</v>
      </c>
      <c r="X51" s="308">
        <v>6333</v>
      </c>
      <c r="Y51" s="308">
        <v>1909</v>
      </c>
      <c r="Z51" s="308">
        <v>2</v>
      </c>
      <c r="AA51" s="308" t="s">
        <v>29</v>
      </c>
      <c r="AB51">
        <f t="shared" si="14"/>
        <v>16</v>
      </c>
    </row>
    <row r="52" spans="1:28" ht="15">
      <c r="A52" s="6">
        <v>2002</v>
      </c>
      <c r="B52" s="298">
        <v>686</v>
      </c>
      <c r="C52" s="313">
        <v>4790</v>
      </c>
      <c r="D52" s="187">
        <f t="shared" si="7"/>
        <v>0.14321503131524008</v>
      </c>
      <c r="E52" s="224">
        <v>376</v>
      </c>
      <c r="F52" s="313">
        <v>3145</v>
      </c>
      <c r="G52" s="277">
        <f t="shared" si="8"/>
        <v>0.11955484896661367</v>
      </c>
      <c r="H52" s="298">
        <v>215</v>
      </c>
      <c r="I52" s="313">
        <v>1247</v>
      </c>
      <c r="J52" s="187">
        <f t="shared" si="9"/>
        <v>0.1724137931034483</v>
      </c>
      <c r="K52" s="294">
        <v>2</v>
      </c>
      <c r="L52" s="312">
        <v>15</v>
      </c>
      <c r="M52" s="187">
        <f t="shared" si="10"/>
        <v>0.13333333333333333</v>
      </c>
      <c r="N52" s="300">
        <f t="shared" si="11"/>
        <v>1279</v>
      </c>
      <c r="O52" s="263">
        <f t="shared" si="12"/>
        <v>9197</v>
      </c>
      <c r="P52" s="264">
        <f t="shared" si="13"/>
        <v>0.13906708709361748</v>
      </c>
      <c r="T52" s="306">
        <v>2002</v>
      </c>
      <c r="U52" s="308">
        <v>1</v>
      </c>
      <c r="V52" s="308">
        <v>4790</v>
      </c>
      <c r="W52" s="308">
        <v>14</v>
      </c>
      <c r="X52" s="308">
        <v>3145</v>
      </c>
      <c r="Y52" s="308">
        <v>1247</v>
      </c>
      <c r="Z52" s="308" t="s">
        <v>29</v>
      </c>
      <c r="AA52" s="308" t="s">
        <v>29</v>
      </c>
      <c r="AB52">
        <f t="shared" si="14"/>
        <v>15</v>
      </c>
    </row>
    <row r="53" spans="1:28" ht="15">
      <c r="A53" s="6">
        <v>2003</v>
      </c>
      <c r="B53" s="298">
        <v>498</v>
      </c>
      <c r="C53" s="313">
        <v>4611</v>
      </c>
      <c r="D53" s="187">
        <f t="shared" si="7"/>
        <v>0.10800260247234873</v>
      </c>
      <c r="E53" s="224">
        <v>196</v>
      </c>
      <c r="F53" s="313">
        <v>2361</v>
      </c>
      <c r="G53" s="277">
        <f t="shared" si="8"/>
        <v>0.08301567132570944</v>
      </c>
      <c r="H53" s="298">
        <v>135</v>
      </c>
      <c r="I53" s="313">
        <v>1341</v>
      </c>
      <c r="J53" s="187">
        <f t="shared" si="9"/>
        <v>0.10067114093959731</v>
      </c>
      <c r="K53" s="294">
        <v>1</v>
      </c>
      <c r="L53" s="312">
        <v>26</v>
      </c>
      <c r="M53" s="187">
        <f>K53/L53</f>
        <v>0.038461538461538464</v>
      </c>
      <c r="N53" s="300">
        <f t="shared" si="11"/>
        <v>830</v>
      </c>
      <c r="O53" s="263">
        <f t="shared" si="12"/>
        <v>8339</v>
      </c>
      <c r="P53" s="264">
        <f aca="true" t="shared" si="15" ref="P53:P58">N53/O53</f>
        <v>0.09953231802374385</v>
      </c>
      <c r="T53" s="306">
        <v>2003</v>
      </c>
      <c r="U53" s="308">
        <v>18</v>
      </c>
      <c r="V53" s="308">
        <v>4611</v>
      </c>
      <c r="W53" s="308">
        <v>8</v>
      </c>
      <c r="X53" s="308">
        <v>2361</v>
      </c>
      <c r="Y53" s="308">
        <v>1341</v>
      </c>
      <c r="Z53" s="308">
        <v>2</v>
      </c>
      <c r="AA53" s="308" t="s">
        <v>29</v>
      </c>
      <c r="AB53">
        <f t="shared" si="14"/>
        <v>26</v>
      </c>
    </row>
    <row r="54" spans="1:28" ht="15">
      <c r="A54" s="6">
        <v>2004</v>
      </c>
      <c r="B54" s="298">
        <v>110</v>
      </c>
      <c r="C54" s="313">
        <v>1425</v>
      </c>
      <c r="D54" s="187">
        <f t="shared" si="7"/>
        <v>0.07719298245614035</v>
      </c>
      <c r="E54" s="224">
        <v>47</v>
      </c>
      <c r="F54" s="313">
        <v>691</v>
      </c>
      <c r="G54" s="277">
        <f t="shared" si="8"/>
        <v>0.06801736613603473</v>
      </c>
      <c r="H54" s="298">
        <v>37</v>
      </c>
      <c r="I54" s="313">
        <v>389</v>
      </c>
      <c r="J54" s="187">
        <f t="shared" si="9"/>
        <v>0.09511568123393316</v>
      </c>
      <c r="K54" s="294">
        <v>0</v>
      </c>
      <c r="L54" s="312">
        <v>2</v>
      </c>
      <c r="M54" s="187">
        <f>K54/L54</f>
        <v>0</v>
      </c>
      <c r="N54" s="300">
        <f t="shared" si="11"/>
        <v>194</v>
      </c>
      <c r="O54" s="263">
        <f t="shared" si="12"/>
        <v>2507</v>
      </c>
      <c r="P54" s="264">
        <f t="shared" si="15"/>
        <v>0.07738332668528121</v>
      </c>
      <c r="T54" s="306">
        <v>2004</v>
      </c>
      <c r="U54" s="308" t="s">
        <v>29</v>
      </c>
      <c r="V54" s="308">
        <v>1425</v>
      </c>
      <c r="W54" s="308">
        <v>2</v>
      </c>
      <c r="X54" s="308">
        <v>691</v>
      </c>
      <c r="Y54" s="308">
        <v>389</v>
      </c>
      <c r="Z54" s="308" t="s">
        <v>29</v>
      </c>
      <c r="AA54" s="308" t="s">
        <v>29</v>
      </c>
      <c r="AB54">
        <f t="shared" si="14"/>
        <v>2</v>
      </c>
    </row>
    <row r="55" spans="1:28" ht="15">
      <c r="A55" s="6">
        <v>2005</v>
      </c>
      <c r="B55" s="298">
        <v>44</v>
      </c>
      <c r="C55" s="313">
        <v>918</v>
      </c>
      <c r="D55" s="187">
        <f t="shared" si="7"/>
        <v>0.04793028322440087</v>
      </c>
      <c r="E55" s="224">
        <v>15</v>
      </c>
      <c r="F55" s="313">
        <v>361</v>
      </c>
      <c r="G55" s="277">
        <f t="shared" si="8"/>
        <v>0.04155124653739612</v>
      </c>
      <c r="H55" s="298">
        <v>8</v>
      </c>
      <c r="I55" s="313">
        <v>178</v>
      </c>
      <c r="J55" s="187">
        <f t="shared" si="9"/>
        <v>0.0449438202247191</v>
      </c>
      <c r="K55" s="294">
        <v>0</v>
      </c>
      <c r="L55" s="312">
        <v>0</v>
      </c>
      <c r="M55" s="187">
        <v>0</v>
      </c>
      <c r="N55" s="300">
        <f t="shared" si="11"/>
        <v>67</v>
      </c>
      <c r="O55" s="263">
        <f t="shared" si="12"/>
        <v>1457</v>
      </c>
      <c r="P55" s="264">
        <f t="shared" si="15"/>
        <v>0.04598490048043926</v>
      </c>
      <c r="T55" s="306">
        <v>2005</v>
      </c>
      <c r="U55" s="308" t="s">
        <v>29</v>
      </c>
      <c r="V55" s="308">
        <v>918</v>
      </c>
      <c r="W55" s="308" t="s">
        <v>29</v>
      </c>
      <c r="X55" s="308">
        <v>361</v>
      </c>
      <c r="Y55" s="308">
        <v>178</v>
      </c>
      <c r="Z55" s="308" t="s">
        <v>29</v>
      </c>
      <c r="AA55" s="308" t="s">
        <v>29</v>
      </c>
      <c r="AB55">
        <f t="shared" si="14"/>
        <v>0</v>
      </c>
    </row>
    <row r="56" spans="1:28" ht="15">
      <c r="A56" s="292">
        <v>2006</v>
      </c>
      <c r="B56" s="298">
        <v>11</v>
      </c>
      <c r="C56" s="313">
        <v>345</v>
      </c>
      <c r="D56" s="187">
        <f t="shared" si="7"/>
        <v>0.03188405797101449</v>
      </c>
      <c r="E56" s="224">
        <v>2</v>
      </c>
      <c r="F56" s="313">
        <v>155</v>
      </c>
      <c r="G56" s="277">
        <f t="shared" si="8"/>
        <v>0.012903225806451613</v>
      </c>
      <c r="H56" s="298">
        <v>7</v>
      </c>
      <c r="I56" s="313">
        <v>90</v>
      </c>
      <c r="J56" s="187">
        <f t="shared" si="9"/>
        <v>0.07777777777777778</v>
      </c>
      <c r="K56" s="294">
        <v>0</v>
      </c>
      <c r="L56" s="312">
        <v>1</v>
      </c>
      <c r="M56" s="187">
        <f>K56/L56</f>
        <v>0</v>
      </c>
      <c r="N56" s="300">
        <f t="shared" si="11"/>
        <v>20</v>
      </c>
      <c r="O56" s="263">
        <f t="shared" si="12"/>
        <v>591</v>
      </c>
      <c r="P56" s="264">
        <f t="shared" si="15"/>
        <v>0.0338409475465313</v>
      </c>
      <c r="T56" s="306">
        <v>2006</v>
      </c>
      <c r="U56" s="308">
        <v>1</v>
      </c>
      <c r="V56" s="308">
        <v>345</v>
      </c>
      <c r="W56" s="308" t="s">
        <v>29</v>
      </c>
      <c r="X56" s="308">
        <v>155</v>
      </c>
      <c r="Y56" s="308">
        <v>90</v>
      </c>
      <c r="Z56" s="308" t="s">
        <v>29</v>
      </c>
      <c r="AA56" s="308" t="s">
        <v>29</v>
      </c>
      <c r="AB56">
        <f t="shared" si="14"/>
        <v>1</v>
      </c>
    </row>
    <row r="57" spans="1:28" ht="15.75" thickBot="1">
      <c r="A57" s="6">
        <v>2007</v>
      </c>
      <c r="B57" s="317">
        <v>1</v>
      </c>
      <c r="C57" s="318">
        <v>21</v>
      </c>
      <c r="D57" s="196">
        <f t="shared" si="7"/>
        <v>0.047619047619047616</v>
      </c>
      <c r="E57" s="320">
        <v>0</v>
      </c>
      <c r="F57" s="318">
        <v>1</v>
      </c>
      <c r="G57" s="278">
        <f t="shared" si="8"/>
        <v>0</v>
      </c>
      <c r="H57" s="317">
        <v>0</v>
      </c>
      <c r="I57" s="318">
        <v>3</v>
      </c>
      <c r="J57" s="196">
        <f t="shared" si="9"/>
        <v>0</v>
      </c>
      <c r="K57" s="319">
        <v>0</v>
      </c>
      <c r="L57" s="315">
        <v>0</v>
      </c>
      <c r="M57" s="196">
        <v>0</v>
      </c>
      <c r="N57" s="301">
        <f>B57+E57+H57+K57</f>
        <v>1</v>
      </c>
      <c r="O57" s="265">
        <f>C57+F57+I57+L57</f>
        <v>25</v>
      </c>
      <c r="P57" s="266">
        <f t="shared" si="15"/>
        <v>0.04</v>
      </c>
      <c r="T57" s="306">
        <v>2007</v>
      </c>
      <c r="U57" s="308" t="s">
        <v>29</v>
      </c>
      <c r="V57" s="308">
        <v>21</v>
      </c>
      <c r="W57" s="308" t="s">
        <v>29</v>
      </c>
      <c r="X57" s="308">
        <v>1</v>
      </c>
      <c r="Y57" s="308">
        <v>3</v>
      </c>
      <c r="Z57" s="308" t="s">
        <v>29</v>
      </c>
      <c r="AA57" s="308" t="s">
        <v>29</v>
      </c>
      <c r="AB57">
        <f t="shared" si="14"/>
        <v>0</v>
      </c>
    </row>
    <row r="58" spans="1:28" ht="16.5" thickBot="1">
      <c r="A58" s="208" t="s">
        <v>11</v>
      </c>
      <c r="B58" s="282">
        <f>SUM(B34:B57)</f>
        <v>31718</v>
      </c>
      <c r="C58" s="279">
        <f>SUM(C34:C57)</f>
        <v>120372</v>
      </c>
      <c r="D58" s="280">
        <f>B58/C58</f>
        <v>0.2634998172332436</v>
      </c>
      <c r="E58" s="282">
        <f>SUM(E34:E57)</f>
        <v>13011</v>
      </c>
      <c r="F58" s="279">
        <f>SUM(F34:F57)</f>
        <v>53253</v>
      </c>
      <c r="G58" s="280">
        <f t="shared" si="8"/>
        <v>0.24432426342177904</v>
      </c>
      <c r="H58" s="282">
        <f>SUM(H34:H57)</f>
        <v>4622</v>
      </c>
      <c r="I58" s="279">
        <f>SUM(I34:I57)</f>
        <v>18597</v>
      </c>
      <c r="J58" s="280">
        <f t="shared" si="9"/>
        <v>0.24853470989944615</v>
      </c>
      <c r="K58" s="282">
        <f>SUM(K34:K57)</f>
        <v>520</v>
      </c>
      <c r="L58" s="279">
        <f>SUM(L34:L57)</f>
        <v>1272</v>
      </c>
      <c r="M58" s="281">
        <f>K58/L58</f>
        <v>0.4088050314465409</v>
      </c>
      <c r="N58" s="303">
        <f>SUM(N34:N57)</f>
        <v>49871</v>
      </c>
      <c r="O58" s="304">
        <f>SUM(O34:O57)</f>
        <v>193494</v>
      </c>
      <c r="P58" s="271">
        <f t="shared" si="15"/>
        <v>0.25773925806484954</v>
      </c>
      <c r="U58">
        <f aca="true" t="shared" si="16" ref="U58:AA58">SUM(U34:U57)</f>
        <v>256</v>
      </c>
      <c r="V58">
        <f t="shared" si="16"/>
        <v>120372</v>
      </c>
      <c r="W58">
        <f t="shared" si="16"/>
        <v>1016</v>
      </c>
      <c r="X58">
        <f t="shared" si="16"/>
        <v>53253</v>
      </c>
      <c r="Y58">
        <f t="shared" si="16"/>
        <v>18597</v>
      </c>
      <c r="Z58">
        <f t="shared" si="16"/>
        <v>12</v>
      </c>
      <c r="AA58">
        <f t="shared" si="16"/>
        <v>1</v>
      </c>
      <c r="AB58">
        <f t="shared" si="14"/>
        <v>1272</v>
      </c>
    </row>
  </sheetData>
  <sheetProtection/>
  <mergeCells count="12">
    <mergeCell ref="K32:M32"/>
    <mergeCell ref="N32:P32"/>
    <mergeCell ref="A32:A33"/>
    <mergeCell ref="B32:D32"/>
    <mergeCell ref="E32:G32"/>
    <mergeCell ref="H32:J32"/>
    <mergeCell ref="K1:M1"/>
    <mergeCell ref="N1:P1"/>
    <mergeCell ref="A1:A2"/>
    <mergeCell ref="B1:D1"/>
    <mergeCell ref="E1:G1"/>
    <mergeCell ref="H1:J1"/>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AB28"/>
  <sheetViews>
    <sheetView zoomScale="75" zoomScaleNormal="75" zoomScalePageLayoutView="0" workbookViewId="0" topLeftCell="A1">
      <selection activeCell="U45" sqref="U45"/>
    </sheetView>
  </sheetViews>
  <sheetFormatPr defaultColWidth="9.140625" defaultRowHeight="12.75"/>
  <cols>
    <col min="1" max="1" width="10.140625" style="88" customWidth="1"/>
    <col min="2" max="2" width="10.8515625" style="88" bestFit="1" customWidth="1"/>
    <col min="3" max="3" width="8.7109375" style="88" bestFit="1" customWidth="1"/>
    <col min="4" max="4" width="9.421875" style="88" customWidth="1"/>
    <col min="5" max="5" width="10.8515625" style="88" bestFit="1" customWidth="1"/>
    <col min="6" max="6" width="8.57421875" style="88" bestFit="1" customWidth="1"/>
    <col min="7" max="7" width="9.421875" style="88" customWidth="1"/>
    <col min="8" max="8" width="10.8515625" style="88" bestFit="1" customWidth="1"/>
    <col min="9" max="9" width="8.57421875" style="88" bestFit="1" customWidth="1"/>
    <col min="10" max="10" width="8.421875" style="88" customWidth="1"/>
    <col min="11" max="11" width="11.00390625" style="88" customWidth="1"/>
    <col min="12" max="12" width="8.8515625" style="88" customWidth="1"/>
    <col min="13" max="13" width="7.8515625" style="88" customWidth="1"/>
    <col min="14" max="14" width="11.7109375" style="88" customWidth="1"/>
    <col min="15" max="15" width="9.00390625" style="88" customWidth="1"/>
    <col min="16" max="16" width="8.28125" style="88" customWidth="1"/>
    <col min="17" max="17" width="10.7109375" style="88" customWidth="1"/>
    <col min="18" max="18" width="9.140625" style="88" customWidth="1"/>
    <col min="19" max="19" width="9.28125" style="88" customWidth="1"/>
    <col min="20" max="20" width="10.7109375" style="88" customWidth="1"/>
    <col min="21" max="21" width="9.140625" style="88" customWidth="1"/>
    <col min="22" max="22" width="8.8515625" style="88" customWidth="1"/>
    <col min="23" max="23" width="10.421875" style="88" customWidth="1"/>
    <col min="24" max="24" width="9.140625" style="88" customWidth="1"/>
    <col min="25" max="25" width="9.28125" style="88" customWidth="1"/>
    <col min="26" max="26" width="11.28125" style="88" customWidth="1"/>
    <col min="27" max="16384" width="9.140625" style="88" customWidth="1"/>
  </cols>
  <sheetData>
    <row r="1" ht="26.25">
      <c r="A1" s="335" t="s">
        <v>142</v>
      </c>
    </row>
    <row r="2" spans="1:17" ht="18">
      <c r="A2" s="82" t="s">
        <v>136</v>
      </c>
      <c r="Q2" s="83"/>
    </row>
    <row r="3" spans="1:17" ht="14.25">
      <c r="A3" s="87"/>
      <c r="Q3" s="83"/>
    </row>
    <row r="4" spans="1:17" ht="14.25" customHeight="1">
      <c r="A4" s="569" t="s">
        <v>330</v>
      </c>
      <c r="B4" s="569"/>
      <c r="C4" s="569"/>
      <c r="D4" s="569"/>
      <c r="E4" s="569"/>
      <c r="F4" s="569"/>
      <c r="G4" s="569"/>
      <c r="H4" s="569"/>
      <c r="I4" s="569"/>
      <c r="J4" s="569"/>
      <c r="K4" s="569"/>
      <c r="L4" s="569"/>
      <c r="M4" s="569"/>
      <c r="N4" s="569"/>
      <c r="O4" s="569"/>
      <c r="P4" s="569"/>
      <c r="Q4" s="157"/>
    </row>
    <row r="5" spans="1:17" ht="18" customHeight="1">
      <c r="A5" s="569"/>
      <c r="B5" s="569"/>
      <c r="C5" s="569"/>
      <c r="D5" s="569"/>
      <c r="E5" s="569"/>
      <c r="F5" s="569"/>
      <c r="G5" s="569"/>
      <c r="H5" s="569"/>
      <c r="I5" s="569"/>
      <c r="J5" s="569"/>
      <c r="K5" s="569"/>
      <c r="L5" s="569"/>
      <c r="M5" s="569"/>
      <c r="N5" s="569"/>
      <c r="O5" s="569"/>
      <c r="P5" s="569"/>
      <c r="Q5" s="157"/>
    </row>
    <row r="6" spans="1:17" ht="18" customHeight="1">
      <c r="A6" s="569"/>
      <c r="B6" s="569"/>
      <c r="C6" s="569"/>
      <c r="D6" s="569"/>
      <c r="E6" s="569"/>
      <c r="F6" s="569"/>
      <c r="G6" s="569"/>
      <c r="H6" s="569"/>
      <c r="I6" s="569"/>
      <c r="J6" s="569"/>
      <c r="K6" s="569"/>
      <c r="L6" s="569"/>
      <c r="M6" s="569"/>
      <c r="N6" s="569"/>
      <c r="O6" s="569"/>
      <c r="P6" s="569"/>
      <c r="Q6" s="157"/>
    </row>
    <row r="7" spans="1:17" ht="18" customHeight="1">
      <c r="A7" s="569"/>
      <c r="B7" s="569"/>
      <c r="C7" s="569"/>
      <c r="D7" s="569"/>
      <c r="E7" s="569"/>
      <c r="F7" s="569"/>
      <c r="G7" s="569"/>
      <c r="H7" s="569"/>
      <c r="I7" s="569"/>
      <c r="J7" s="569"/>
      <c r="K7" s="569"/>
      <c r="L7" s="569"/>
      <c r="M7" s="569"/>
      <c r="N7" s="569"/>
      <c r="O7" s="569"/>
      <c r="P7" s="569"/>
      <c r="Q7" s="157"/>
    </row>
    <row r="8" spans="1:17" ht="18" customHeight="1">
      <c r="A8" s="569"/>
      <c r="B8" s="569"/>
      <c r="C8" s="569"/>
      <c r="D8" s="569"/>
      <c r="E8" s="569"/>
      <c r="F8" s="569"/>
      <c r="G8" s="569"/>
      <c r="H8" s="569"/>
      <c r="I8" s="569"/>
      <c r="J8" s="569"/>
      <c r="K8" s="569"/>
      <c r="L8" s="569"/>
      <c r="M8" s="569"/>
      <c r="N8" s="569"/>
      <c r="O8" s="569"/>
      <c r="P8" s="569"/>
      <c r="Q8" s="157"/>
    </row>
    <row r="9" ht="15" thickBot="1">
      <c r="Q9" s="83"/>
    </row>
    <row r="10" spans="1:22" ht="12.75" customHeight="1">
      <c r="A10" s="559" t="s">
        <v>12</v>
      </c>
      <c r="B10" s="564" t="s">
        <v>17</v>
      </c>
      <c r="C10" s="562"/>
      <c r="D10" s="565"/>
      <c r="E10" s="564" t="s">
        <v>129</v>
      </c>
      <c r="F10" s="562"/>
      <c r="G10" s="565"/>
      <c r="H10" s="561" t="s">
        <v>131</v>
      </c>
      <c r="I10" s="562"/>
      <c r="J10" s="565"/>
      <c r="K10" s="561" t="s">
        <v>128</v>
      </c>
      <c r="L10" s="562"/>
      <c r="M10" s="565"/>
      <c r="N10" s="561" t="s">
        <v>130</v>
      </c>
      <c r="O10" s="562"/>
      <c r="P10" s="565"/>
      <c r="Q10" s="561" t="s">
        <v>132</v>
      </c>
      <c r="R10" s="562"/>
      <c r="S10" s="565"/>
      <c r="T10" s="564" t="s">
        <v>11</v>
      </c>
      <c r="U10" s="562"/>
      <c r="V10" s="565"/>
    </row>
    <row r="11" spans="1:22" ht="31.5" customHeight="1" thickBot="1">
      <c r="A11" s="560"/>
      <c r="B11" s="158" t="s">
        <v>156</v>
      </c>
      <c r="C11" s="159" t="s">
        <v>155</v>
      </c>
      <c r="D11" s="160" t="s">
        <v>10</v>
      </c>
      <c r="E11" s="158" t="s">
        <v>156</v>
      </c>
      <c r="F11" s="159" t="s">
        <v>155</v>
      </c>
      <c r="G11" s="160" t="s">
        <v>10</v>
      </c>
      <c r="H11" s="344" t="s">
        <v>156</v>
      </c>
      <c r="I11" s="159" t="s">
        <v>155</v>
      </c>
      <c r="J11" s="346" t="s">
        <v>10</v>
      </c>
      <c r="K11" s="344" t="s">
        <v>156</v>
      </c>
      <c r="L11" s="159" t="s">
        <v>155</v>
      </c>
      <c r="M11" s="346" t="s">
        <v>10</v>
      </c>
      <c r="N11" s="344" t="s">
        <v>156</v>
      </c>
      <c r="O11" s="159" t="s">
        <v>155</v>
      </c>
      <c r="P11" s="346" t="s">
        <v>10</v>
      </c>
      <c r="Q11" s="344" t="s">
        <v>156</v>
      </c>
      <c r="R11" s="159" t="s">
        <v>155</v>
      </c>
      <c r="S11" s="346" t="s">
        <v>10</v>
      </c>
      <c r="T11" s="344" t="s">
        <v>156</v>
      </c>
      <c r="U11" s="345" t="s">
        <v>155</v>
      </c>
      <c r="V11" s="346" t="s">
        <v>10</v>
      </c>
    </row>
    <row r="12" spans="1:22" ht="12.75">
      <c r="A12" s="520">
        <v>1996</v>
      </c>
      <c r="B12" s="521">
        <v>8</v>
      </c>
      <c r="C12" s="273">
        <v>15426</v>
      </c>
      <c r="D12" s="387">
        <f aca="true" t="shared" si="0" ref="D12:D26">IF(C12=0,"NA",B12/C12)</f>
        <v>0.000518604952677298</v>
      </c>
      <c r="E12" s="521">
        <v>1</v>
      </c>
      <c r="F12" s="273">
        <v>5183</v>
      </c>
      <c r="G12" s="387">
        <f aca="true" t="shared" si="1" ref="G12:G26">IF(F12=0,"NA",E12/F12)</f>
        <v>0.00019293845263360988</v>
      </c>
      <c r="H12" s="336"/>
      <c r="I12" s="273"/>
      <c r="J12" s="92"/>
      <c r="K12" s="336"/>
      <c r="L12" s="273"/>
      <c r="M12" s="92"/>
      <c r="N12" s="336"/>
      <c r="O12" s="273"/>
      <c r="P12" s="92"/>
      <c r="Q12" s="336"/>
      <c r="R12" s="273"/>
      <c r="S12" s="92"/>
      <c r="T12" s="372">
        <v>9</v>
      </c>
      <c r="U12" s="370">
        <f>C12+F12+I12+L12+O12+R12</f>
        <v>20609</v>
      </c>
      <c r="V12" s="538">
        <v>0.00043670241156776166</v>
      </c>
    </row>
    <row r="13" spans="1:22" ht="12.75">
      <c r="A13" s="522">
        <v>1997</v>
      </c>
      <c r="B13" s="523">
        <v>9</v>
      </c>
      <c r="C13" s="93">
        <v>19359</v>
      </c>
      <c r="D13" s="388">
        <f t="shared" si="0"/>
        <v>0.00046490004649000463</v>
      </c>
      <c r="E13" s="523">
        <v>0</v>
      </c>
      <c r="F13" s="93">
        <v>6616</v>
      </c>
      <c r="G13" s="388">
        <f t="shared" si="1"/>
        <v>0</v>
      </c>
      <c r="H13" s="337"/>
      <c r="I13" s="93"/>
      <c r="J13" s="84"/>
      <c r="K13" s="337">
        <v>0</v>
      </c>
      <c r="L13" s="93">
        <v>42</v>
      </c>
      <c r="M13" s="84">
        <f aca="true" t="shared" si="2" ref="M13:M24">IF(L13=0,"NA",K13/L13)</f>
        <v>0</v>
      </c>
      <c r="N13" s="337">
        <v>0</v>
      </c>
      <c r="O13" s="93">
        <v>4</v>
      </c>
      <c r="P13" s="84">
        <f aca="true" t="shared" si="3" ref="P13:P24">IF(O13=0,"NA",N13/O13)</f>
        <v>0</v>
      </c>
      <c r="Q13" s="337"/>
      <c r="R13" s="93"/>
      <c r="S13" s="84"/>
      <c r="T13" s="337">
        <v>9</v>
      </c>
      <c r="U13" s="93">
        <f aca="true" t="shared" si="4" ref="U13:U26">C13+F13+I13+L13+O13+R13</f>
        <v>26021</v>
      </c>
      <c r="V13" s="388">
        <v>0.0003458744859920833</v>
      </c>
    </row>
    <row r="14" spans="1:22" ht="12.75">
      <c r="A14" s="522">
        <v>1998</v>
      </c>
      <c r="B14" s="523">
        <v>8</v>
      </c>
      <c r="C14" s="93">
        <v>20766</v>
      </c>
      <c r="D14" s="388">
        <f t="shared" si="0"/>
        <v>0.00038524511220263893</v>
      </c>
      <c r="E14" s="523">
        <v>5</v>
      </c>
      <c r="F14" s="93">
        <v>7512</v>
      </c>
      <c r="G14" s="388">
        <f t="shared" si="1"/>
        <v>0.0006656017039403621</v>
      </c>
      <c r="H14" s="337"/>
      <c r="I14" s="93"/>
      <c r="J14" s="84"/>
      <c r="K14" s="337">
        <v>0</v>
      </c>
      <c r="L14" s="93">
        <v>63</v>
      </c>
      <c r="M14" s="84">
        <f t="shared" si="2"/>
        <v>0</v>
      </c>
      <c r="N14" s="337">
        <v>0</v>
      </c>
      <c r="O14" s="93">
        <v>3</v>
      </c>
      <c r="P14" s="84">
        <f t="shared" si="3"/>
        <v>0</v>
      </c>
      <c r="Q14" s="337"/>
      <c r="R14" s="93"/>
      <c r="S14" s="84"/>
      <c r="T14" s="337">
        <v>13</v>
      </c>
      <c r="U14" s="93">
        <f t="shared" si="4"/>
        <v>28344</v>
      </c>
      <c r="V14" s="388">
        <v>0.000458650860852385</v>
      </c>
    </row>
    <row r="15" spans="1:22" ht="12.75">
      <c r="A15" s="522">
        <v>1999</v>
      </c>
      <c r="B15" s="523">
        <v>12</v>
      </c>
      <c r="C15" s="93">
        <v>21907</v>
      </c>
      <c r="D15" s="388">
        <f t="shared" si="0"/>
        <v>0.0005477701191400009</v>
      </c>
      <c r="E15" s="523">
        <v>2</v>
      </c>
      <c r="F15" s="93">
        <v>7635</v>
      </c>
      <c r="G15" s="388">
        <f t="shared" si="1"/>
        <v>0.0002619515389652914</v>
      </c>
      <c r="H15" s="337"/>
      <c r="I15" s="93"/>
      <c r="J15" s="84"/>
      <c r="K15" s="337">
        <v>0</v>
      </c>
      <c r="L15" s="93">
        <v>24</v>
      </c>
      <c r="M15" s="84">
        <f t="shared" si="2"/>
        <v>0</v>
      </c>
      <c r="N15" s="337">
        <v>0</v>
      </c>
      <c r="O15" s="93">
        <v>4</v>
      </c>
      <c r="P15" s="84">
        <f t="shared" si="3"/>
        <v>0</v>
      </c>
      <c r="Q15" s="337"/>
      <c r="R15" s="93"/>
      <c r="S15" s="84"/>
      <c r="T15" s="337">
        <v>14</v>
      </c>
      <c r="U15" s="93">
        <f t="shared" si="4"/>
        <v>29570</v>
      </c>
      <c r="V15" s="388">
        <v>0.0004734528238079134</v>
      </c>
    </row>
    <row r="16" spans="1:22" ht="12.75">
      <c r="A16" s="522">
        <v>2000</v>
      </c>
      <c r="B16" s="523">
        <v>10</v>
      </c>
      <c r="C16" s="93">
        <v>23577</v>
      </c>
      <c r="D16" s="388">
        <f t="shared" si="0"/>
        <v>0.0004241421724562073</v>
      </c>
      <c r="E16" s="523">
        <v>2</v>
      </c>
      <c r="F16" s="93">
        <v>8039</v>
      </c>
      <c r="G16" s="388">
        <f t="shared" si="1"/>
        <v>0.00024878716258241074</v>
      </c>
      <c r="H16" s="337"/>
      <c r="I16" s="93"/>
      <c r="J16" s="84"/>
      <c r="K16" s="337">
        <v>0</v>
      </c>
      <c r="L16" s="93">
        <v>67</v>
      </c>
      <c r="M16" s="84">
        <f t="shared" si="2"/>
        <v>0</v>
      </c>
      <c r="N16" s="337">
        <v>0</v>
      </c>
      <c r="O16" s="93">
        <v>4</v>
      </c>
      <c r="P16" s="84">
        <f t="shared" si="3"/>
        <v>0</v>
      </c>
      <c r="Q16" s="337"/>
      <c r="R16" s="93"/>
      <c r="S16" s="84"/>
      <c r="T16" s="337">
        <v>12</v>
      </c>
      <c r="U16" s="93">
        <f t="shared" si="4"/>
        <v>31687</v>
      </c>
      <c r="V16" s="388">
        <v>0.00037870420046075677</v>
      </c>
    </row>
    <row r="17" spans="1:22" ht="12.75">
      <c r="A17" s="522">
        <v>2001</v>
      </c>
      <c r="B17" s="523">
        <v>12</v>
      </c>
      <c r="C17" s="93">
        <v>24874</v>
      </c>
      <c r="D17" s="388">
        <f t="shared" si="0"/>
        <v>0.0004824314545308354</v>
      </c>
      <c r="E17" s="523">
        <v>2</v>
      </c>
      <c r="F17" s="93">
        <v>10456</v>
      </c>
      <c r="G17" s="388">
        <f t="shared" si="1"/>
        <v>0.00019127773527161438</v>
      </c>
      <c r="H17" s="337"/>
      <c r="I17" s="93"/>
      <c r="J17" s="84"/>
      <c r="K17" s="337">
        <v>0</v>
      </c>
      <c r="L17" s="93">
        <v>50</v>
      </c>
      <c r="M17" s="84">
        <f t="shared" si="2"/>
        <v>0</v>
      </c>
      <c r="N17" s="337">
        <v>0</v>
      </c>
      <c r="O17" s="93">
        <v>4</v>
      </c>
      <c r="P17" s="84">
        <f t="shared" si="3"/>
        <v>0</v>
      </c>
      <c r="Q17" s="337"/>
      <c r="R17" s="93"/>
      <c r="S17" s="84"/>
      <c r="T17" s="337">
        <v>14</v>
      </c>
      <c r="U17" s="93">
        <f t="shared" si="4"/>
        <v>35384</v>
      </c>
      <c r="V17" s="388">
        <v>0.00039565905494008593</v>
      </c>
    </row>
    <row r="18" spans="1:22" ht="12.75">
      <c r="A18" s="522">
        <v>2002</v>
      </c>
      <c r="B18" s="523">
        <v>6</v>
      </c>
      <c r="C18" s="93">
        <v>19293</v>
      </c>
      <c r="D18" s="388">
        <f t="shared" si="0"/>
        <v>0.00031099362463069506</v>
      </c>
      <c r="E18" s="523">
        <v>5</v>
      </c>
      <c r="F18" s="93">
        <v>9080</v>
      </c>
      <c r="G18" s="388">
        <f t="shared" si="1"/>
        <v>0.0005506607929515419</v>
      </c>
      <c r="H18" s="337"/>
      <c r="I18" s="93"/>
      <c r="J18" s="84"/>
      <c r="K18" s="337">
        <v>0</v>
      </c>
      <c r="L18" s="93">
        <v>84</v>
      </c>
      <c r="M18" s="84">
        <f t="shared" si="2"/>
        <v>0</v>
      </c>
      <c r="N18" s="337">
        <v>0</v>
      </c>
      <c r="O18" s="93">
        <v>3</v>
      </c>
      <c r="P18" s="84">
        <f t="shared" si="3"/>
        <v>0</v>
      </c>
      <c r="Q18" s="337"/>
      <c r="R18" s="93"/>
      <c r="S18" s="84"/>
      <c r="T18" s="337">
        <v>11</v>
      </c>
      <c r="U18" s="93">
        <f t="shared" si="4"/>
        <v>28460</v>
      </c>
      <c r="V18" s="388">
        <v>0.0003865073787772312</v>
      </c>
    </row>
    <row r="19" spans="1:22" ht="12.75">
      <c r="A19" s="522">
        <v>2003</v>
      </c>
      <c r="B19" s="523">
        <v>5</v>
      </c>
      <c r="C19" s="93">
        <v>15109</v>
      </c>
      <c r="D19" s="388">
        <f t="shared" si="0"/>
        <v>0.0003309285856112251</v>
      </c>
      <c r="E19" s="523">
        <v>2</v>
      </c>
      <c r="F19" s="93">
        <v>7148</v>
      </c>
      <c r="G19" s="388">
        <f t="shared" si="1"/>
        <v>0.0002797985450475658</v>
      </c>
      <c r="H19" s="337"/>
      <c r="I19" s="93"/>
      <c r="J19" s="84"/>
      <c r="K19" s="337">
        <v>0</v>
      </c>
      <c r="L19" s="93">
        <v>74</v>
      </c>
      <c r="M19" s="84">
        <f t="shared" si="2"/>
        <v>0</v>
      </c>
      <c r="N19" s="337">
        <v>0</v>
      </c>
      <c r="O19" s="93">
        <v>4</v>
      </c>
      <c r="P19" s="84">
        <f t="shared" si="3"/>
        <v>0</v>
      </c>
      <c r="Q19" s="337"/>
      <c r="R19" s="93"/>
      <c r="S19" s="84"/>
      <c r="T19" s="337">
        <v>7</v>
      </c>
      <c r="U19" s="93">
        <f t="shared" si="4"/>
        <v>22335</v>
      </c>
      <c r="V19" s="388">
        <v>0.0003134094470561898</v>
      </c>
    </row>
    <row r="20" spans="1:22" ht="12.75">
      <c r="A20" s="522">
        <v>2004</v>
      </c>
      <c r="B20" s="523">
        <v>2</v>
      </c>
      <c r="C20" s="93">
        <v>10598</v>
      </c>
      <c r="D20" s="388">
        <f t="shared" si="0"/>
        <v>0.0001887148518588413</v>
      </c>
      <c r="E20" s="523">
        <v>0</v>
      </c>
      <c r="F20" s="93">
        <v>5746</v>
      </c>
      <c r="G20" s="84">
        <f t="shared" si="1"/>
        <v>0</v>
      </c>
      <c r="H20" s="337"/>
      <c r="I20" s="93"/>
      <c r="J20" s="84"/>
      <c r="K20" s="337">
        <v>0</v>
      </c>
      <c r="L20" s="93">
        <v>16</v>
      </c>
      <c r="M20" s="84">
        <f t="shared" si="2"/>
        <v>0</v>
      </c>
      <c r="N20" s="337">
        <v>0</v>
      </c>
      <c r="O20" s="93">
        <v>5</v>
      </c>
      <c r="P20" s="84">
        <f t="shared" si="3"/>
        <v>0</v>
      </c>
      <c r="Q20" s="337"/>
      <c r="R20" s="93"/>
      <c r="S20" s="84"/>
      <c r="T20" s="337">
        <v>2</v>
      </c>
      <c r="U20" s="93">
        <f t="shared" si="4"/>
        <v>16365</v>
      </c>
      <c r="V20" s="388">
        <v>0.00012221203788573176</v>
      </c>
    </row>
    <row r="21" spans="1:22" ht="12.75">
      <c r="A21" s="522">
        <v>2005</v>
      </c>
      <c r="B21" s="523">
        <v>2</v>
      </c>
      <c r="C21" s="93">
        <v>8590</v>
      </c>
      <c r="D21" s="388">
        <f t="shared" si="0"/>
        <v>0.00023282887077997672</v>
      </c>
      <c r="E21" s="523">
        <v>0</v>
      </c>
      <c r="F21" s="93">
        <v>4359</v>
      </c>
      <c r="G21" s="84">
        <f t="shared" si="1"/>
        <v>0</v>
      </c>
      <c r="H21" s="337"/>
      <c r="I21" s="93"/>
      <c r="J21" s="84"/>
      <c r="K21" s="337">
        <v>0</v>
      </c>
      <c r="L21" s="93">
        <v>13</v>
      </c>
      <c r="M21" s="84">
        <f t="shared" si="2"/>
        <v>0</v>
      </c>
      <c r="N21" s="337">
        <v>0</v>
      </c>
      <c r="O21" s="93">
        <v>6</v>
      </c>
      <c r="P21" s="84">
        <f t="shared" si="3"/>
        <v>0</v>
      </c>
      <c r="Q21" s="337"/>
      <c r="R21" s="93"/>
      <c r="S21" s="84"/>
      <c r="T21" s="337">
        <v>2</v>
      </c>
      <c r="U21" s="93">
        <f t="shared" si="4"/>
        <v>12968</v>
      </c>
      <c r="V21" s="388">
        <v>0.00015422578655151142</v>
      </c>
    </row>
    <row r="22" spans="1:22" ht="12.75">
      <c r="A22" s="522">
        <v>2006</v>
      </c>
      <c r="B22" s="337">
        <v>0</v>
      </c>
      <c r="C22" s="93">
        <v>6885</v>
      </c>
      <c r="D22" s="84">
        <f t="shared" si="0"/>
        <v>0</v>
      </c>
      <c r="E22" s="337">
        <v>0</v>
      </c>
      <c r="F22" s="93">
        <v>2832</v>
      </c>
      <c r="G22" s="84">
        <f t="shared" si="1"/>
        <v>0</v>
      </c>
      <c r="H22" s="337"/>
      <c r="I22" s="93"/>
      <c r="J22" s="84"/>
      <c r="K22" s="337">
        <v>0</v>
      </c>
      <c r="L22" s="93">
        <v>5</v>
      </c>
      <c r="M22" s="84">
        <f t="shared" si="2"/>
        <v>0</v>
      </c>
      <c r="N22" s="337"/>
      <c r="O22" s="93"/>
      <c r="P22" s="84"/>
      <c r="Q22" s="337"/>
      <c r="R22" s="93"/>
      <c r="S22" s="84"/>
      <c r="T22" s="337">
        <v>0</v>
      </c>
      <c r="U22" s="93">
        <f t="shared" si="4"/>
        <v>9722</v>
      </c>
      <c r="V22" s="388">
        <v>0</v>
      </c>
    </row>
    <row r="23" spans="1:22" ht="12.75">
      <c r="A23" s="522">
        <v>2007</v>
      </c>
      <c r="B23" s="337">
        <v>0</v>
      </c>
      <c r="C23" s="93">
        <v>4370</v>
      </c>
      <c r="D23" s="84">
        <f t="shared" si="0"/>
        <v>0</v>
      </c>
      <c r="E23" s="337">
        <v>0</v>
      </c>
      <c r="F23" s="93">
        <v>1616</v>
      </c>
      <c r="G23" s="84">
        <f t="shared" si="1"/>
        <v>0</v>
      </c>
      <c r="H23" s="337"/>
      <c r="I23" s="93"/>
      <c r="J23" s="84"/>
      <c r="K23" s="337">
        <v>0</v>
      </c>
      <c r="L23" s="93">
        <v>2</v>
      </c>
      <c r="M23" s="84">
        <f t="shared" si="2"/>
        <v>0</v>
      </c>
      <c r="N23" s="337">
        <v>0</v>
      </c>
      <c r="O23" s="93">
        <v>3</v>
      </c>
      <c r="P23" s="84">
        <f t="shared" si="3"/>
        <v>0</v>
      </c>
      <c r="Q23" s="337">
        <v>0</v>
      </c>
      <c r="R23" s="93">
        <v>134</v>
      </c>
      <c r="S23" s="84">
        <f>IF(R23=0,"NA",Q23/R23)</f>
        <v>0</v>
      </c>
      <c r="T23" s="337">
        <v>0</v>
      </c>
      <c r="U23" s="93">
        <f t="shared" si="4"/>
        <v>6125</v>
      </c>
      <c r="V23" s="388">
        <v>0</v>
      </c>
    </row>
    <row r="24" spans="1:22" ht="12.75">
      <c r="A24" s="522">
        <v>2008</v>
      </c>
      <c r="B24" s="337">
        <v>0</v>
      </c>
      <c r="C24" s="93">
        <v>2867</v>
      </c>
      <c r="D24" s="84">
        <f t="shared" si="0"/>
        <v>0</v>
      </c>
      <c r="E24" s="337">
        <v>0</v>
      </c>
      <c r="F24" s="93">
        <v>991</v>
      </c>
      <c r="G24" s="84">
        <f t="shared" si="1"/>
        <v>0</v>
      </c>
      <c r="H24" s="337">
        <v>0</v>
      </c>
      <c r="I24" s="93">
        <v>269</v>
      </c>
      <c r="J24" s="84">
        <f>IF(I24=0,"NA",H24/I24)</f>
        <v>0</v>
      </c>
      <c r="K24" s="337">
        <v>0</v>
      </c>
      <c r="L24" s="93">
        <v>2</v>
      </c>
      <c r="M24" s="84">
        <f t="shared" si="2"/>
        <v>0</v>
      </c>
      <c r="N24" s="337">
        <v>0</v>
      </c>
      <c r="O24" s="93">
        <v>3</v>
      </c>
      <c r="P24" s="84">
        <f t="shared" si="3"/>
        <v>0</v>
      </c>
      <c r="Q24" s="337">
        <v>0</v>
      </c>
      <c r="R24" s="93">
        <v>143</v>
      </c>
      <c r="S24" s="84">
        <f>IF(R24=0,"NA",Q24/R24)</f>
        <v>0</v>
      </c>
      <c r="T24" s="337">
        <v>0</v>
      </c>
      <c r="U24" s="93">
        <f t="shared" si="4"/>
        <v>4275</v>
      </c>
      <c r="V24" s="388">
        <v>0</v>
      </c>
    </row>
    <row r="25" spans="1:22" ht="12.75">
      <c r="A25" s="522">
        <v>2009</v>
      </c>
      <c r="B25" s="337">
        <v>0</v>
      </c>
      <c r="C25" s="93">
        <v>893</v>
      </c>
      <c r="D25" s="84">
        <f t="shared" si="0"/>
        <v>0</v>
      </c>
      <c r="E25" s="337">
        <v>0</v>
      </c>
      <c r="F25" s="93">
        <v>207</v>
      </c>
      <c r="G25" s="84">
        <f t="shared" si="1"/>
        <v>0</v>
      </c>
      <c r="H25" s="337">
        <v>0</v>
      </c>
      <c r="I25" s="93">
        <v>90</v>
      </c>
      <c r="J25" s="84">
        <f>IF(I25=0,"NA",H25/I25)</f>
        <v>0</v>
      </c>
      <c r="K25" s="337">
        <v>0</v>
      </c>
      <c r="L25" s="93">
        <v>10</v>
      </c>
      <c r="M25" s="84">
        <f>IF(L25=0,"NA",K25/L25)</f>
        <v>0</v>
      </c>
      <c r="N25" s="337">
        <v>0</v>
      </c>
      <c r="O25" s="93">
        <v>1</v>
      </c>
      <c r="P25" s="84">
        <f>IF(O25=0,"NA",N25/O25)</f>
        <v>0</v>
      </c>
      <c r="Q25" s="337">
        <v>0</v>
      </c>
      <c r="R25" s="93">
        <v>8</v>
      </c>
      <c r="S25" s="84">
        <f>IF(R25=0,"NA",Q25/R25)</f>
        <v>0</v>
      </c>
      <c r="T25" s="337">
        <v>0</v>
      </c>
      <c r="U25" s="93">
        <f t="shared" si="4"/>
        <v>1209</v>
      </c>
      <c r="V25" s="388">
        <v>0</v>
      </c>
    </row>
    <row r="26" spans="1:22" ht="13.5" thickBot="1">
      <c r="A26" s="522">
        <v>2010</v>
      </c>
      <c r="B26" s="369">
        <v>0</v>
      </c>
      <c r="C26" s="274">
        <v>43</v>
      </c>
      <c r="D26" s="94">
        <f t="shared" si="0"/>
        <v>0</v>
      </c>
      <c r="E26" s="369">
        <v>0</v>
      </c>
      <c r="F26" s="274">
        <v>9</v>
      </c>
      <c r="G26" s="94">
        <f t="shared" si="1"/>
        <v>0</v>
      </c>
      <c r="H26" s="369"/>
      <c r="I26" s="274"/>
      <c r="J26" s="94"/>
      <c r="K26" s="369"/>
      <c r="L26" s="274"/>
      <c r="M26" s="94"/>
      <c r="N26" s="369"/>
      <c r="O26" s="274"/>
      <c r="P26" s="94"/>
      <c r="Q26" s="369"/>
      <c r="R26" s="274"/>
      <c r="S26" s="94"/>
      <c r="T26" s="493">
        <v>0</v>
      </c>
      <c r="U26" s="217">
        <f t="shared" si="4"/>
        <v>52</v>
      </c>
      <c r="V26" s="537">
        <v>0</v>
      </c>
    </row>
    <row r="27" spans="1:22" ht="13.5" thickBot="1">
      <c r="A27" s="85" t="s">
        <v>11</v>
      </c>
      <c r="B27" s="218">
        <f>SUM(B12:B26)</f>
        <v>74</v>
      </c>
      <c r="C27" s="272">
        <f>SUM(C12:C26)</f>
        <v>194557</v>
      </c>
      <c r="D27" s="525">
        <f>B27/C27</f>
        <v>0.000380351259528056</v>
      </c>
      <c r="E27" s="218">
        <f>SUM(E12:E26)</f>
        <v>19</v>
      </c>
      <c r="F27" s="272">
        <f>SUM(F12:F26)</f>
        <v>77429</v>
      </c>
      <c r="G27" s="525">
        <f>E27/F27</f>
        <v>0.00024538609564891706</v>
      </c>
      <c r="H27" s="218">
        <f>SUM(H12:H26)</f>
        <v>0</v>
      </c>
      <c r="I27" s="272">
        <f>SUM(I12:I26)</f>
        <v>359</v>
      </c>
      <c r="J27" s="95">
        <f>H27/I27</f>
        <v>0</v>
      </c>
      <c r="K27" s="218">
        <f>SUM(K12:K26)</f>
        <v>0</v>
      </c>
      <c r="L27" s="272">
        <f>SUM(L12:L26)</f>
        <v>452</v>
      </c>
      <c r="M27" s="95">
        <f>K27/L27</f>
        <v>0</v>
      </c>
      <c r="N27" s="218">
        <f>SUM(N12:N26)</f>
        <v>0</v>
      </c>
      <c r="O27" s="272">
        <f>SUM(O12:O26)</f>
        <v>44</v>
      </c>
      <c r="P27" s="95">
        <f>N27/O27</f>
        <v>0</v>
      </c>
      <c r="Q27" s="218">
        <f>SUM(Q12:Q26)</f>
        <v>0</v>
      </c>
      <c r="R27" s="272">
        <f>SUM(R12:R26)</f>
        <v>285</v>
      </c>
      <c r="S27" s="95">
        <f>Q27/R27</f>
        <v>0</v>
      </c>
      <c r="T27" s="218">
        <f>SUM(T12:T26)</f>
        <v>93</v>
      </c>
      <c r="U27" s="272">
        <f>SUM(U12:U26)</f>
        <v>273126</v>
      </c>
      <c r="V27" s="525">
        <f>T27/U27</f>
        <v>0.000340502185804354</v>
      </c>
    </row>
    <row r="28" spans="1:28" ht="12.75">
      <c r="A28" s="330"/>
      <c r="B28" s="376"/>
      <c r="C28" s="376"/>
      <c r="D28" s="384"/>
      <c r="E28" s="376"/>
      <c r="F28" s="376"/>
      <c r="G28" s="384"/>
      <c r="H28" s="376"/>
      <c r="I28" s="376"/>
      <c r="J28" s="384"/>
      <c r="K28" s="348"/>
      <c r="L28" s="348"/>
      <c r="M28" s="348"/>
      <c r="N28" s="376"/>
      <c r="O28" s="376"/>
      <c r="P28" s="384"/>
      <c r="Q28" s="376"/>
      <c r="R28" s="376"/>
      <c r="S28" s="384"/>
      <c r="T28" s="376"/>
      <c r="U28" s="376"/>
      <c r="V28" s="384"/>
      <c r="W28" s="348"/>
      <c r="X28" s="348"/>
      <c r="Y28" s="348"/>
      <c r="Z28" s="376"/>
      <c r="AA28" s="376"/>
      <c r="AB28" s="384"/>
    </row>
  </sheetData>
  <sheetProtection/>
  <mergeCells count="9">
    <mergeCell ref="T10:V10"/>
    <mergeCell ref="N10:P10"/>
    <mergeCell ref="Q10:S10"/>
    <mergeCell ref="A4:P8"/>
    <mergeCell ref="A10:A11"/>
    <mergeCell ref="B10:D10"/>
    <mergeCell ref="E10:G10"/>
    <mergeCell ref="H10:J10"/>
    <mergeCell ref="K10:M10"/>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AT45"/>
  <sheetViews>
    <sheetView zoomScale="75" zoomScaleNormal="75" zoomScalePageLayoutView="0" workbookViewId="0" topLeftCell="A1">
      <selection activeCell="S44" sqref="S44"/>
    </sheetView>
  </sheetViews>
  <sheetFormatPr defaultColWidth="9.140625" defaultRowHeight="12.75"/>
  <cols>
    <col min="1" max="1" width="9.421875" style="10" customWidth="1"/>
    <col min="2" max="2" width="9.8515625" style="10" customWidth="1"/>
    <col min="3" max="3" width="11.8515625" style="10" bestFit="1" customWidth="1"/>
    <col min="4" max="4" width="11.7109375" style="10" customWidth="1"/>
    <col min="5" max="5" width="10.421875" style="10" customWidth="1"/>
    <col min="6" max="6" width="9.8515625" style="10" bestFit="1" customWidth="1"/>
    <col min="7" max="7" width="12.00390625" style="10" bestFit="1" customWidth="1"/>
    <col min="8" max="8" width="11.421875" style="10" bestFit="1" customWidth="1"/>
    <col min="9" max="9" width="9.8515625" style="10" bestFit="1" customWidth="1"/>
    <col min="10" max="10" width="12.00390625" style="10" bestFit="1" customWidth="1"/>
    <col min="11" max="11" width="11.421875" style="10" bestFit="1" customWidth="1"/>
    <col min="12" max="12" width="9.8515625" style="10" bestFit="1" customWidth="1"/>
    <col min="13" max="13" width="12.140625" style="10" bestFit="1" customWidth="1"/>
    <col min="14" max="14" width="14.00390625" style="10" bestFit="1" customWidth="1"/>
    <col min="15" max="15" width="10.421875" style="10" bestFit="1" customWidth="1"/>
    <col min="16" max="16" width="11.57421875" style="10" customWidth="1"/>
    <col min="17" max="17" width="9.8515625" style="10" customWidth="1"/>
    <col min="18" max="18" width="10.421875" style="10" bestFit="1" customWidth="1"/>
    <col min="19" max="19" width="12.140625" style="10" bestFit="1" customWidth="1"/>
    <col min="20" max="20" width="10.140625" style="10" customWidth="1"/>
    <col min="21" max="21" width="10.7109375" style="10" customWidth="1"/>
    <col min="22" max="22" width="12.140625" style="10" bestFit="1" customWidth="1"/>
    <col min="23" max="23" width="10.00390625" style="10" customWidth="1"/>
    <col min="24" max="24" width="9.8515625" style="10" bestFit="1" customWidth="1"/>
    <col min="25" max="25" width="12.140625" style="10" bestFit="1" customWidth="1"/>
    <col min="26" max="26" width="10.421875" style="10" bestFit="1" customWidth="1"/>
    <col min="27" max="27" width="11.57421875" style="10" bestFit="1" customWidth="1"/>
    <col min="28" max="28" width="9.28125" style="10" bestFit="1" customWidth="1"/>
    <col min="29" max="29" width="10.140625" style="10" bestFit="1" customWidth="1"/>
    <col min="30" max="30" width="10.57421875" style="10" bestFit="1" customWidth="1"/>
    <col min="31" max="32" width="9.421875" style="10" bestFit="1" customWidth="1"/>
    <col min="33" max="43" width="9.28125" style="10" bestFit="1" customWidth="1"/>
    <col min="44" max="44" width="10.140625" style="10" bestFit="1" customWidth="1"/>
    <col min="45" max="45" width="11.57421875" style="10" bestFit="1" customWidth="1"/>
    <col min="46" max="46" width="9.28125" style="10" bestFit="1" customWidth="1"/>
    <col min="47" max="16384" width="9.140625" style="10" customWidth="1"/>
  </cols>
  <sheetData>
    <row r="1" ht="26.25">
      <c r="A1" s="335" t="s">
        <v>142</v>
      </c>
    </row>
    <row r="2" ht="18" customHeight="1">
      <c r="A2" s="82" t="s">
        <v>31</v>
      </c>
    </row>
    <row r="3" ht="18" customHeight="1">
      <c r="A3" s="516"/>
    </row>
    <row r="4" spans="1:22" ht="14.25" customHeight="1">
      <c r="A4" s="577" t="s">
        <v>335</v>
      </c>
      <c r="B4" s="577"/>
      <c r="C4" s="577"/>
      <c r="D4" s="577"/>
      <c r="E4" s="577"/>
      <c r="F4" s="577"/>
      <c r="G4" s="577"/>
      <c r="H4" s="577"/>
      <c r="I4" s="577"/>
      <c r="J4" s="577"/>
      <c r="K4" s="577"/>
      <c r="L4" s="577"/>
      <c r="M4" s="577"/>
      <c r="N4" s="577"/>
      <c r="O4" s="577"/>
      <c r="P4" s="577"/>
      <c r="Q4" s="333"/>
      <c r="R4" s="333"/>
      <c r="S4" s="333"/>
      <c r="T4" s="333"/>
      <c r="U4" s="333"/>
      <c r="V4" s="333"/>
    </row>
    <row r="5" spans="1:22" ht="14.25" customHeight="1">
      <c r="A5" s="577"/>
      <c r="B5" s="577"/>
      <c r="C5" s="577"/>
      <c r="D5" s="577"/>
      <c r="E5" s="577"/>
      <c r="F5" s="577"/>
      <c r="G5" s="577"/>
      <c r="H5" s="577"/>
      <c r="I5" s="577"/>
      <c r="J5" s="577"/>
      <c r="K5" s="577"/>
      <c r="L5" s="577"/>
      <c r="M5" s="577"/>
      <c r="N5" s="577"/>
      <c r="O5" s="577"/>
      <c r="P5" s="577"/>
      <c r="Q5" s="333"/>
      <c r="R5" s="333"/>
      <c r="S5" s="333"/>
      <c r="T5" s="333"/>
      <c r="U5" s="333"/>
      <c r="V5" s="333"/>
    </row>
    <row r="6" spans="1:22" ht="15" customHeight="1">
      <c r="A6" s="577"/>
      <c r="B6" s="577"/>
      <c r="C6" s="577"/>
      <c r="D6" s="577"/>
      <c r="E6" s="577"/>
      <c r="F6" s="577"/>
      <c r="G6" s="577"/>
      <c r="H6" s="577"/>
      <c r="I6" s="577"/>
      <c r="J6" s="577"/>
      <c r="K6" s="577"/>
      <c r="L6" s="577"/>
      <c r="M6" s="577"/>
      <c r="N6" s="577"/>
      <c r="O6" s="577"/>
      <c r="P6" s="577"/>
      <c r="Q6" s="333"/>
      <c r="R6" s="333"/>
      <c r="S6" s="333"/>
      <c r="T6" s="333"/>
      <c r="U6" s="333"/>
      <c r="V6" s="333"/>
    </row>
    <row r="7" spans="1:46" ht="17.25" customHeight="1">
      <c r="A7" s="577"/>
      <c r="B7" s="577"/>
      <c r="C7" s="577"/>
      <c r="D7" s="577"/>
      <c r="E7" s="577"/>
      <c r="F7" s="577"/>
      <c r="G7" s="577"/>
      <c r="H7" s="577"/>
      <c r="I7" s="577"/>
      <c r="J7" s="577"/>
      <c r="K7" s="577"/>
      <c r="L7" s="577"/>
      <c r="M7" s="577"/>
      <c r="N7" s="577"/>
      <c r="O7" s="577"/>
      <c r="P7" s="577"/>
      <c r="Q7" s="333"/>
      <c r="R7" s="333"/>
      <c r="S7" s="333"/>
      <c r="T7" s="333"/>
      <c r="U7" s="333"/>
      <c r="V7" s="333"/>
      <c r="Y7" s="582" t="s">
        <v>329</v>
      </c>
      <c r="Z7" s="582"/>
      <c r="AA7" s="582"/>
      <c r="AB7" s="582"/>
      <c r="AC7" s="582"/>
      <c r="AD7" s="582"/>
      <c r="AE7" s="582"/>
      <c r="AF7" s="582"/>
      <c r="AG7" s="582"/>
      <c r="AH7" s="582"/>
      <c r="AI7" s="582"/>
      <c r="AJ7" s="582"/>
      <c r="AK7" s="582"/>
      <c r="AL7" s="582"/>
      <c r="AM7" s="582"/>
      <c r="AN7" s="582"/>
      <c r="AO7" s="582"/>
      <c r="AP7" s="582"/>
      <c r="AQ7" s="582"/>
      <c r="AR7" s="582"/>
      <c r="AS7" s="582"/>
      <c r="AT7" s="582"/>
    </row>
    <row r="8" spans="1:46" ht="16.5" customHeight="1" thickBot="1">
      <c r="A8" s="219"/>
      <c r="Y8" s="583"/>
      <c r="Z8" s="583"/>
      <c r="AA8" s="583"/>
      <c r="AB8" s="583"/>
      <c r="AC8" s="583"/>
      <c r="AD8" s="583"/>
      <c r="AE8" s="583"/>
      <c r="AF8" s="583"/>
      <c r="AG8" s="583"/>
      <c r="AH8" s="583"/>
      <c r="AI8" s="583"/>
      <c r="AJ8" s="583"/>
      <c r="AK8" s="583"/>
      <c r="AL8" s="583"/>
      <c r="AM8" s="583"/>
      <c r="AN8" s="583"/>
      <c r="AO8" s="583"/>
      <c r="AP8" s="583"/>
      <c r="AQ8" s="583"/>
      <c r="AR8" s="583"/>
      <c r="AS8" s="583"/>
      <c r="AT8" s="583"/>
    </row>
    <row r="9" spans="1:46" ht="12.75" customHeight="1" thickBot="1">
      <c r="A9" s="559" t="s">
        <v>12</v>
      </c>
      <c r="B9" s="579" t="s">
        <v>17</v>
      </c>
      <c r="C9" s="580"/>
      <c r="D9" s="581"/>
      <c r="E9" s="561" t="s">
        <v>129</v>
      </c>
      <c r="F9" s="562"/>
      <c r="G9" s="565"/>
      <c r="H9" s="561" t="s">
        <v>131</v>
      </c>
      <c r="I9" s="562"/>
      <c r="J9" s="565"/>
      <c r="K9" s="561" t="s">
        <v>128</v>
      </c>
      <c r="L9" s="562"/>
      <c r="M9" s="565"/>
      <c r="N9" s="561" t="s">
        <v>130</v>
      </c>
      <c r="O9" s="562"/>
      <c r="P9" s="565"/>
      <c r="Q9" s="561" t="s">
        <v>132</v>
      </c>
      <c r="R9" s="562"/>
      <c r="S9" s="565"/>
      <c r="T9" s="561" t="s">
        <v>11</v>
      </c>
      <c r="U9" s="562"/>
      <c r="V9" s="565"/>
      <c r="Y9" s="559" t="s">
        <v>12</v>
      </c>
      <c r="Z9" s="587" t="s">
        <v>17</v>
      </c>
      <c r="AA9" s="585"/>
      <c r="AB9" s="586"/>
      <c r="AC9" s="584" t="s">
        <v>129</v>
      </c>
      <c r="AD9" s="585"/>
      <c r="AE9" s="586"/>
      <c r="AF9" s="584" t="s">
        <v>131</v>
      </c>
      <c r="AG9" s="585"/>
      <c r="AH9" s="586"/>
      <c r="AI9" s="584" t="s">
        <v>128</v>
      </c>
      <c r="AJ9" s="585"/>
      <c r="AK9" s="586"/>
      <c r="AL9" s="584" t="s">
        <v>130</v>
      </c>
      <c r="AM9" s="585"/>
      <c r="AN9" s="586"/>
      <c r="AO9" s="584" t="s">
        <v>132</v>
      </c>
      <c r="AP9" s="585"/>
      <c r="AQ9" s="586"/>
      <c r="AR9" s="584" t="s">
        <v>11</v>
      </c>
      <c r="AS9" s="585"/>
      <c r="AT9" s="586"/>
    </row>
    <row r="10" spans="1:46" ht="44.25" customHeight="1" thickBot="1">
      <c r="A10" s="578"/>
      <c r="B10" s="338" t="s">
        <v>8</v>
      </c>
      <c r="C10" s="339" t="s">
        <v>341</v>
      </c>
      <c r="D10" s="340" t="s">
        <v>22</v>
      </c>
      <c r="E10" s="338" t="s">
        <v>8</v>
      </c>
      <c r="F10" s="339" t="s">
        <v>341</v>
      </c>
      <c r="G10" s="340" t="s">
        <v>22</v>
      </c>
      <c r="H10" s="338" t="s">
        <v>8</v>
      </c>
      <c r="I10" s="339" t="s">
        <v>341</v>
      </c>
      <c r="J10" s="340" t="s">
        <v>22</v>
      </c>
      <c r="K10" s="338" t="s">
        <v>8</v>
      </c>
      <c r="L10" s="339" t="s">
        <v>341</v>
      </c>
      <c r="M10" s="340" t="s">
        <v>22</v>
      </c>
      <c r="N10" s="338" t="s">
        <v>8</v>
      </c>
      <c r="O10" s="339" t="s">
        <v>341</v>
      </c>
      <c r="P10" s="340" t="s">
        <v>22</v>
      </c>
      <c r="Q10" s="338" t="s">
        <v>8</v>
      </c>
      <c r="R10" s="339" t="s">
        <v>341</v>
      </c>
      <c r="S10" s="340" t="s">
        <v>22</v>
      </c>
      <c r="T10" s="338" t="s">
        <v>8</v>
      </c>
      <c r="U10" s="339" t="s">
        <v>341</v>
      </c>
      <c r="V10" s="340" t="s">
        <v>22</v>
      </c>
      <c r="Y10" s="578"/>
      <c r="Z10" s="338" t="s">
        <v>8</v>
      </c>
      <c r="AA10" s="339" t="s">
        <v>155</v>
      </c>
      <c r="AB10" s="340" t="s">
        <v>22</v>
      </c>
      <c r="AC10" s="338" t="s">
        <v>8</v>
      </c>
      <c r="AD10" s="339" t="s">
        <v>155</v>
      </c>
      <c r="AE10" s="340" t="s">
        <v>22</v>
      </c>
      <c r="AF10" s="338" t="s">
        <v>8</v>
      </c>
      <c r="AG10" s="339" t="s">
        <v>155</v>
      </c>
      <c r="AH10" s="340" t="s">
        <v>22</v>
      </c>
      <c r="AI10" s="338" t="s">
        <v>8</v>
      </c>
      <c r="AJ10" s="339" t="s">
        <v>155</v>
      </c>
      <c r="AK10" s="340" t="s">
        <v>22</v>
      </c>
      <c r="AL10" s="338" t="s">
        <v>8</v>
      </c>
      <c r="AM10" s="339" t="s">
        <v>155</v>
      </c>
      <c r="AN10" s="340" t="s">
        <v>22</v>
      </c>
      <c r="AO10" s="338" t="s">
        <v>8</v>
      </c>
      <c r="AP10" s="339" t="s">
        <v>155</v>
      </c>
      <c r="AQ10" s="340" t="s">
        <v>22</v>
      </c>
      <c r="AR10" s="338" t="s">
        <v>8</v>
      </c>
      <c r="AS10" s="339" t="s">
        <v>155</v>
      </c>
      <c r="AT10" s="340" t="s">
        <v>22</v>
      </c>
    </row>
    <row r="11" spans="1:46" ht="12.75" customHeight="1">
      <c r="A11" s="89">
        <v>1996</v>
      </c>
      <c r="B11" s="93">
        <v>3974</v>
      </c>
      <c r="C11" s="273">
        <v>88238</v>
      </c>
      <c r="D11" s="84">
        <f>IF(C11=0,"NA",B11/C11)</f>
        <v>0.04503728552324395</v>
      </c>
      <c r="E11" s="93">
        <v>1245</v>
      </c>
      <c r="F11" s="273">
        <v>25801</v>
      </c>
      <c r="G11" s="84">
        <f>IF(F11=0,"NA",E11/F11)</f>
        <v>0.04825394364559513</v>
      </c>
      <c r="H11" s="93"/>
      <c r="I11" s="93"/>
      <c r="J11" s="84"/>
      <c r="K11" s="93"/>
      <c r="L11" s="93"/>
      <c r="M11" s="84"/>
      <c r="N11" s="93"/>
      <c r="O11" s="93"/>
      <c r="P11" s="84"/>
      <c r="Q11" s="93"/>
      <c r="R11" s="93"/>
      <c r="S11" s="382" t="str">
        <f>IF(R11=0,"NA",Q11/R11)</f>
        <v>NA</v>
      </c>
      <c r="T11" s="372">
        <f>SUM(Q11,N11,K11,H11,E11,B11)</f>
        <v>5219</v>
      </c>
      <c r="U11" s="402">
        <f aca="true" t="shared" si="0" ref="U11:U25">SUM(R11,O11,L11,I11,F11,C11)</f>
        <v>114039</v>
      </c>
      <c r="V11" s="371">
        <f>IF(U11=0,"NA",T11/U11)</f>
        <v>0.045765045291523074</v>
      </c>
      <c r="W11" s="96"/>
      <c r="X11" s="96"/>
      <c r="Y11" s="89">
        <v>1996</v>
      </c>
      <c r="Z11" s="370">
        <v>3974</v>
      </c>
      <c r="AA11" s="370">
        <v>15426</v>
      </c>
      <c r="AB11" s="371">
        <f>IF(AA11=0,"NA",Z11/AA11)</f>
        <v>0.2576170102424478</v>
      </c>
      <c r="AC11" s="370">
        <v>1245</v>
      </c>
      <c r="AD11" s="370">
        <v>5183</v>
      </c>
      <c r="AE11" s="371">
        <f>IF(AD11=0,"NA",AC11/AD11)</f>
        <v>0.2402083735288443</v>
      </c>
      <c r="AF11" s="370"/>
      <c r="AG11" s="370"/>
      <c r="AH11" s="371"/>
      <c r="AI11" s="370"/>
      <c r="AJ11" s="370"/>
      <c r="AK11" s="371"/>
      <c r="AL11" s="370"/>
      <c r="AM11" s="370"/>
      <c r="AN11" s="371"/>
      <c r="AO11" s="370"/>
      <c r="AP11" s="370"/>
      <c r="AQ11" s="381"/>
      <c r="AR11" s="372">
        <f aca="true" t="shared" si="1" ref="AR11:AR25">SUM(AO11,AL11,AI11,AF11,AC11,Z11)</f>
        <v>5219</v>
      </c>
      <c r="AS11" s="402">
        <f aca="true" t="shared" si="2" ref="AS11:AS25">SUM(AP11,AM11,AJ11,AG11,AD11,AA11)</f>
        <v>20609</v>
      </c>
      <c r="AT11" s="371">
        <f>IF(AS11=0,"NA",AR11/AS11)</f>
        <v>0.25323887621912755</v>
      </c>
    </row>
    <row r="12" spans="1:46" ht="13.5" customHeight="1">
      <c r="A12" s="89">
        <v>1997</v>
      </c>
      <c r="B12" s="93">
        <v>4466</v>
      </c>
      <c r="C12" s="93">
        <v>120215</v>
      </c>
      <c r="D12" s="84">
        <f>IF(C12=0,"NA",B12/C12)</f>
        <v>0.037150106059975874</v>
      </c>
      <c r="E12" s="93">
        <v>1513</v>
      </c>
      <c r="F12" s="93">
        <v>38164</v>
      </c>
      <c r="G12" s="84">
        <f>IF(F12=0,"NA",E12/F12)</f>
        <v>0.03964469133214548</v>
      </c>
      <c r="H12" s="93"/>
      <c r="I12" s="93"/>
      <c r="J12" s="84"/>
      <c r="K12" s="93">
        <v>10</v>
      </c>
      <c r="L12" s="93">
        <v>116</v>
      </c>
      <c r="M12" s="84">
        <f>IF(L12=0,"NA",K12/L12)</f>
        <v>0.08620689655172414</v>
      </c>
      <c r="N12" s="93">
        <v>2</v>
      </c>
      <c r="O12" s="93">
        <v>18</v>
      </c>
      <c r="P12" s="84">
        <f>IF(O12=0,"NA",N12/O12)</f>
        <v>0.1111111111111111</v>
      </c>
      <c r="Q12" s="93"/>
      <c r="R12" s="93"/>
      <c r="S12" s="382" t="str">
        <f>IF(R12=0,"NA",Q12/R12)</f>
        <v>NA</v>
      </c>
      <c r="T12" s="337">
        <f aca="true" t="shared" si="3" ref="T12:T25">SUM(Q12,N12,K12,H12,E12,B12)</f>
        <v>5991</v>
      </c>
      <c r="U12" s="396">
        <f t="shared" si="0"/>
        <v>158513</v>
      </c>
      <c r="V12" s="84">
        <f>IF(U12=0,"NA",T12/U12)</f>
        <v>0.037795007349554925</v>
      </c>
      <c r="W12" s="96"/>
      <c r="X12" s="96"/>
      <c r="Y12" s="89">
        <v>1997</v>
      </c>
      <c r="Z12" s="93">
        <v>4466</v>
      </c>
      <c r="AA12" s="93">
        <v>19359</v>
      </c>
      <c r="AB12" s="84">
        <f>IF(AA12=0,"NA",Z12/AA12)</f>
        <v>0.23069373418048453</v>
      </c>
      <c r="AC12" s="93">
        <v>1513</v>
      </c>
      <c r="AD12" s="93">
        <v>6616</v>
      </c>
      <c r="AE12" s="84">
        <f>IF(AD12=0,"NA",AC12/AD12)</f>
        <v>0.22868802902055624</v>
      </c>
      <c r="AF12" s="93"/>
      <c r="AG12" s="93"/>
      <c r="AH12" s="84"/>
      <c r="AI12" s="93">
        <v>10</v>
      </c>
      <c r="AJ12" s="93">
        <v>42</v>
      </c>
      <c r="AK12" s="84">
        <f>IF(AJ12=0,"NA",AI12/AJ12)</f>
        <v>0.23809523809523808</v>
      </c>
      <c r="AL12" s="93">
        <v>2</v>
      </c>
      <c r="AM12" s="93">
        <v>4</v>
      </c>
      <c r="AN12" s="84">
        <f>IF(AM12=0,"NA",AL12/AM12)</f>
        <v>0.5</v>
      </c>
      <c r="AO12" s="93"/>
      <c r="AP12" s="93"/>
      <c r="AQ12" s="382"/>
      <c r="AR12" s="337">
        <f t="shared" si="1"/>
        <v>5991</v>
      </c>
      <c r="AS12" s="396">
        <f t="shared" si="2"/>
        <v>26021</v>
      </c>
      <c r="AT12" s="84">
        <f>IF(AS12=0,"NA",AR12/AS12)</f>
        <v>0.2302371161753968</v>
      </c>
    </row>
    <row r="13" spans="1:46" ht="12.75" customHeight="1">
      <c r="A13" s="89">
        <v>1998</v>
      </c>
      <c r="B13" s="93">
        <v>4189</v>
      </c>
      <c r="C13" s="93">
        <v>143292</v>
      </c>
      <c r="D13" s="84">
        <f>IF(C13=0,"NA",B13/C13)</f>
        <v>0.029234011668481143</v>
      </c>
      <c r="E13" s="93">
        <v>1453</v>
      </c>
      <c r="F13" s="93">
        <v>47892</v>
      </c>
      <c r="G13" s="84">
        <f>IF(F13=0,"NA",E13/F13)</f>
        <v>0.03033909630000835</v>
      </c>
      <c r="H13" s="93"/>
      <c r="I13" s="93"/>
      <c r="J13" s="84"/>
      <c r="K13" s="93">
        <v>15</v>
      </c>
      <c r="L13" s="93">
        <v>236</v>
      </c>
      <c r="M13" s="84">
        <f>IF(L13=0,"NA",K13/L13)</f>
        <v>0.0635593220338983</v>
      </c>
      <c r="N13" s="93">
        <v>1</v>
      </c>
      <c r="O13" s="93">
        <v>16</v>
      </c>
      <c r="P13" s="84">
        <f>IF(O13=0,"NA",N13/O13)</f>
        <v>0.0625</v>
      </c>
      <c r="Q13" s="93"/>
      <c r="R13" s="93"/>
      <c r="S13" s="382" t="str">
        <f>IF(R13=0,"NA",Q13/R13)</f>
        <v>NA</v>
      </c>
      <c r="T13" s="337">
        <f t="shared" si="3"/>
        <v>5658</v>
      </c>
      <c r="U13" s="396">
        <f t="shared" si="0"/>
        <v>191436</v>
      </c>
      <c r="V13" s="84">
        <f aca="true" t="shared" si="4" ref="V13:V25">IF(U13=0,"NA",T13/U13)</f>
        <v>0.029555569485363253</v>
      </c>
      <c r="W13" s="96"/>
      <c r="X13" s="96"/>
      <c r="Y13" s="89">
        <v>1998</v>
      </c>
      <c r="Z13" s="93">
        <v>4189</v>
      </c>
      <c r="AA13" s="93">
        <v>20766</v>
      </c>
      <c r="AB13" s="84">
        <f>IF(AA13=0,"NA",Z13/AA13)</f>
        <v>0.2017239718771068</v>
      </c>
      <c r="AC13" s="93">
        <v>1453</v>
      </c>
      <c r="AD13" s="93">
        <v>7512</v>
      </c>
      <c r="AE13" s="84">
        <f>IF(AD13=0,"NA",AC13/AD13)</f>
        <v>0.19342385516506921</v>
      </c>
      <c r="AF13" s="93"/>
      <c r="AG13" s="93"/>
      <c r="AH13" s="84"/>
      <c r="AI13" s="93">
        <v>15</v>
      </c>
      <c r="AJ13" s="93">
        <v>63</v>
      </c>
      <c r="AK13" s="84">
        <f>IF(AJ13=0,"NA",AI13/AJ13)</f>
        <v>0.23809523809523808</v>
      </c>
      <c r="AL13" s="93">
        <v>1</v>
      </c>
      <c r="AM13" s="93">
        <v>3</v>
      </c>
      <c r="AN13" s="84">
        <f>IF(AM13=0,"NA",AL13/AM13)</f>
        <v>0.3333333333333333</v>
      </c>
      <c r="AO13" s="93"/>
      <c r="AP13" s="93"/>
      <c r="AQ13" s="382"/>
      <c r="AR13" s="337">
        <f t="shared" si="1"/>
        <v>5658</v>
      </c>
      <c r="AS13" s="396">
        <f t="shared" si="2"/>
        <v>28344</v>
      </c>
      <c r="AT13" s="84">
        <f aca="true" t="shared" si="5" ref="AT13:AT25">IF(AS13=0,"NA",AR13/AS13)</f>
        <v>0.19961896697713802</v>
      </c>
    </row>
    <row r="14" spans="1:46" ht="12.75">
      <c r="A14" s="89">
        <v>1999</v>
      </c>
      <c r="B14" s="93">
        <v>3836</v>
      </c>
      <c r="C14" s="93">
        <v>171470</v>
      </c>
      <c r="D14" s="84">
        <f aca="true" t="shared" si="6" ref="D14:D25">IF(C14=0,"NA",B14/C14)</f>
        <v>0.022371260278765966</v>
      </c>
      <c r="E14" s="93">
        <v>1292</v>
      </c>
      <c r="F14" s="93">
        <v>57574</v>
      </c>
      <c r="G14" s="84">
        <f aca="true" t="shared" si="7" ref="G14:G25">IF(F14=0,"NA",E14/F14)</f>
        <v>0.022440685031437802</v>
      </c>
      <c r="H14" s="93"/>
      <c r="I14" s="93"/>
      <c r="J14" s="84"/>
      <c r="K14" s="93">
        <v>7</v>
      </c>
      <c r="L14" s="93">
        <v>184</v>
      </c>
      <c r="M14" s="84">
        <f aca="true" t="shared" si="8" ref="M14:M25">IF(L14=0,"NA",K14/L14)</f>
        <v>0.03804347826086957</v>
      </c>
      <c r="N14" s="93">
        <v>1</v>
      </c>
      <c r="O14" s="93">
        <v>11</v>
      </c>
      <c r="P14" s="84">
        <f aca="true" t="shared" si="9" ref="P14:P24">IF(O14=0,"NA",N14/O14)</f>
        <v>0.09090909090909091</v>
      </c>
      <c r="Q14" s="93"/>
      <c r="R14" s="93"/>
      <c r="S14" s="382" t="str">
        <f aca="true" t="shared" si="10" ref="S14:S25">IF(R14=0,"NA",Q14/R14)</f>
        <v>NA</v>
      </c>
      <c r="T14" s="337">
        <f t="shared" si="3"/>
        <v>5136</v>
      </c>
      <c r="U14" s="396">
        <f t="shared" si="0"/>
        <v>229239</v>
      </c>
      <c r="V14" s="84">
        <f t="shared" si="4"/>
        <v>0.0224045646683156</v>
      </c>
      <c r="W14" s="96"/>
      <c r="X14" s="96"/>
      <c r="Y14" s="89">
        <v>1999</v>
      </c>
      <c r="Z14" s="93">
        <v>3836</v>
      </c>
      <c r="AA14" s="93">
        <v>21907</v>
      </c>
      <c r="AB14" s="84">
        <f aca="true" t="shared" si="11" ref="AB14:AB25">IF(AA14=0,"NA",Z14/AA14)</f>
        <v>0.17510384808508697</v>
      </c>
      <c r="AC14" s="93">
        <v>1292</v>
      </c>
      <c r="AD14" s="93">
        <v>7635</v>
      </c>
      <c r="AE14" s="84">
        <f aca="true" t="shared" si="12" ref="AE14:AE25">IF(AD14=0,"NA",AC14/AD14)</f>
        <v>0.16922069417157826</v>
      </c>
      <c r="AF14" s="93"/>
      <c r="AG14" s="93"/>
      <c r="AH14" s="84"/>
      <c r="AI14" s="93">
        <v>7</v>
      </c>
      <c r="AJ14" s="93">
        <v>24</v>
      </c>
      <c r="AK14" s="84">
        <f aca="true" t="shared" si="13" ref="AK14:AK24">IF(AJ14=0,"NA",AI14/AJ14)</f>
        <v>0.2916666666666667</v>
      </c>
      <c r="AL14" s="93">
        <v>1</v>
      </c>
      <c r="AM14" s="93">
        <v>4</v>
      </c>
      <c r="AN14" s="84">
        <f aca="true" t="shared" si="14" ref="AN14:AN24">IF(AM14=0,"NA",AL14/AM14)</f>
        <v>0.25</v>
      </c>
      <c r="AO14" s="93"/>
      <c r="AP14" s="93"/>
      <c r="AQ14" s="382"/>
      <c r="AR14" s="337">
        <f t="shared" si="1"/>
        <v>5136</v>
      </c>
      <c r="AS14" s="396">
        <f t="shared" si="2"/>
        <v>29570</v>
      </c>
      <c r="AT14" s="84">
        <f t="shared" si="5"/>
        <v>0.17368955021981738</v>
      </c>
    </row>
    <row r="15" spans="1:46" ht="12.75">
      <c r="A15" s="89">
        <v>2000</v>
      </c>
      <c r="B15" s="93">
        <v>3693</v>
      </c>
      <c r="C15" s="93">
        <v>205198</v>
      </c>
      <c r="D15" s="84">
        <f t="shared" si="6"/>
        <v>0.017997251435199174</v>
      </c>
      <c r="E15" s="93">
        <v>1188</v>
      </c>
      <c r="F15" s="93">
        <v>68639</v>
      </c>
      <c r="G15" s="84">
        <f t="shared" si="7"/>
        <v>0.01730794446306036</v>
      </c>
      <c r="H15" s="93"/>
      <c r="I15" s="93"/>
      <c r="J15" s="84"/>
      <c r="K15" s="93">
        <v>13</v>
      </c>
      <c r="L15" s="93">
        <v>351</v>
      </c>
      <c r="M15" s="84">
        <f t="shared" si="8"/>
        <v>0.037037037037037035</v>
      </c>
      <c r="N15" s="93">
        <v>2</v>
      </c>
      <c r="O15" s="93">
        <v>6</v>
      </c>
      <c r="P15" s="84">
        <f t="shared" si="9"/>
        <v>0.3333333333333333</v>
      </c>
      <c r="Q15" s="93"/>
      <c r="R15" s="93"/>
      <c r="S15" s="382" t="str">
        <f t="shared" si="10"/>
        <v>NA</v>
      </c>
      <c r="T15" s="337">
        <f t="shared" si="3"/>
        <v>4896</v>
      </c>
      <c r="U15" s="396">
        <f t="shared" si="0"/>
        <v>274194</v>
      </c>
      <c r="V15" s="84">
        <f t="shared" si="4"/>
        <v>0.01785597059016609</v>
      </c>
      <c r="W15" s="96"/>
      <c r="X15" s="96"/>
      <c r="Y15" s="89">
        <v>2000</v>
      </c>
      <c r="Z15" s="93">
        <v>3693</v>
      </c>
      <c r="AA15" s="93">
        <v>23577</v>
      </c>
      <c r="AB15" s="84">
        <f t="shared" si="11"/>
        <v>0.15663570428807735</v>
      </c>
      <c r="AC15" s="93">
        <v>1188</v>
      </c>
      <c r="AD15" s="93">
        <v>8039</v>
      </c>
      <c r="AE15" s="84">
        <f t="shared" si="12"/>
        <v>0.147779574573952</v>
      </c>
      <c r="AF15" s="93"/>
      <c r="AG15" s="93"/>
      <c r="AH15" s="84"/>
      <c r="AI15" s="93">
        <v>13</v>
      </c>
      <c r="AJ15" s="93">
        <v>67</v>
      </c>
      <c r="AK15" s="84">
        <f t="shared" si="13"/>
        <v>0.19402985074626866</v>
      </c>
      <c r="AL15" s="93">
        <v>2</v>
      </c>
      <c r="AM15" s="93">
        <v>4</v>
      </c>
      <c r="AN15" s="84">
        <f t="shared" si="14"/>
        <v>0.5</v>
      </c>
      <c r="AO15" s="93"/>
      <c r="AP15" s="93"/>
      <c r="AQ15" s="382"/>
      <c r="AR15" s="337">
        <f t="shared" si="1"/>
        <v>4896</v>
      </c>
      <c r="AS15" s="396">
        <f t="shared" si="2"/>
        <v>31687</v>
      </c>
      <c r="AT15" s="84">
        <f t="shared" si="5"/>
        <v>0.15451131378798877</v>
      </c>
    </row>
    <row r="16" spans="1:46" ht="12.75">
      <c r="A16" s="89">
        <v>2001</v>
      </c>
      <c r="B16" s="93">
        <v>3521</v>
      </c>
      <c r="C16" s="93">
        <v>202290</v>
      </c>
      <c r="D16" s="84">
        <f t="shared" si="6"/>
        <v>0.017405704681397995</v>
      </c>
      <c r="E16" s="93">
        <v>1268</v>
      </c>
      <c r="F16" s="93">
        <v>69358</v>
      </c>
      <c r="G16" s="84">
        <f t="shared" si="7"/>
        <v>0.018281957380547307</v>
      </c>
      <c r="H16" s="93"/>
      <c r="I16" s="93"/>
      <c r="J16" s="84"/>
      <c r="K16" s="93">
        <v>6</v>
      </c>
      <c r="L16" s="93">
        <v>279</v>
      </c>
      <c r="M16" s="84">
        <f t="shared" si="8"/>
        <v>0.021505376344086023</v>
      </c>
      <c r="N16" s="93">
        <v>3</v>
      </c>
      <c r="O16" s="93">
        <v>6</v>
      </c>
      <c r="P16" s="84">
        <f t="shared" si="9"/>
        <v>0.5</v>
      </c>
      <c r="Q16" s="93"/>
      <c r="R16" s="93"/>
      <c r="S16" s="382" t="str">
        <f t="shared" si="10"/>
        <v>NA</v>
      </c>
      <c r="T16" s="337">
        <f t="shared" si="3"/>
        <v>4798</v>
      </c>
      <c r="U16" s="396">
        <f t="shared" si="0"/>
        <v>271933</v>
      </c>
      <c r="V16" s="84">
        <f t="shared" si="4"/>
        <v>0.017644052027521485</v>
      </c>
      <c r="W16" s="96"/>
      <c r="X16" s="96"/>
      <c r="Y16" s="89">
        <v>2001</v>
      </c>
      <c r="Z16" s="93">
        <v>3521</v>
      </c>
      <c r="AA16" s="93">
        <v>24874</v>
      </c>
      <c r="AB16" s="84">
        <f t="shared" si="11"/>
        <v>0.1415534292835893</v>
      </c>
      <c r="AC16" s="93">
        <v>1268</v>
      </c>
      <c r="AD16" s="93">
        <v>10456</v>
      </c>
      <c r="AE16" s="84">
        <f t="shared" si="12"/>
        <v>0.12127008416220351</v>
      </c>
      <c r="AF16" s="93"/>
      <c r="AG16" s="93"/>
      <c r="AH16" s="84"/>
      <c r="AI16" s="93">
        <v>6</v>
      </c>
      <c r="AJ16" s="93">
        <v>50</v>
      </c>
      <c r="AK16" s="84">
        <f t="shared" si="13"/>
        <v>0.12</v>
      </c>
      <c r="AL16" s="93">
        <v>3</v>
      </c>
      <c r="AM16" s="93">
        <v>4</v>
      </c>
      <c r="AN16" s="84">
        <f t="shared" si="14"/>
        <v>0.75</v>
      </c>
      <c r="AO16" s="93"/>
      <c r="AP16" s="93"/>
      <c r="AQ16" s="382"/>
      <c r="AR16" s="337">
        <f t="shared" si="1"/>
        <v>4798</v>
      </c>
      <c r="AS16" s="396">
        <f t="shared" si="2"/>
        <v>35384</v>
      </c>
      <c r="AT16" s="84">
        <f t="shared" si="5"/>
        <v>0.13559801040018088</v>
      </c>
    </row>
    <row r="17" spans="1:46" ht="12.75">
      <c r="A17" s="89">
        <v>2002</v>
      </c>
      <c r="B17" s="93">
        <v>2488</v>
      </c>
      <c r="C17" s="93">
        <v>212586</v>
      </c>
      <c r="D17" s="84">
        <f t="shared" si="6"/>
        <v>0.011703498819301364</v>
      </c>
      <c r="E17" s="93">
        <v>1017</v>
      </c>
      <c r="F17" s="93">
        <v>82434</v>
      </c>
      <c r="G17" s="84">
        <f t="shared" si="7"/>
        <v>0.012337142441225708</v>
      </c>
      <c r="H17" s="93"/>
      <c r="I17" s="93"/>
      <c r="J17" s="84"/>
      <c r="K17" s="93">
        <v>5</v>
      </c>
      <c r="L17" s="93">
        <v>514</v>
      </c>
      <c r="M17" s="84">
        <f t="shared" si="8"/>
        <v>0.009727626459143969</v>
      </c>
      <c r="N17" s="93">
        <v>1</v>
      </c>
      <c r="O17" s="93">
        <v>11</v>
      </c>
      <c r="P17" s="84">
        <f t="shared" si="9"/>
        <v>0.09090909090909091</v>
      </c>
      <c r="Q17" s="93"/>
      <c r="R17" s="93"/>
      <c r="S17" s="382" t="str">
        <f t="shared" si="10"/>
        <v>NA</v>
      </c>
      <c r="T17" s="337">
        <f t="shared" si="3"/>
        <v>3511</v>
      </c>
      <c r="U17" s="396">
        <f t="shared" si="0"/>
        <v>295545</v>
      </c>
      <c r="V17" s="84">
        <f t="shared" si="4"/>
        <v>0.01187974758497014</v>
      </c>
      <c r="W17" s="96"/>
      <c r="X17" s="96"/>
      <c r="Y17" s="89">
        <v>2002</v>
      </c>
      <c r="Z17" s="93">
        <v>2488</v>
      </c>
      <c r="AA17" s="93">
        <v>19293</v>
      </c>
      <c r="AB17" s="84">
        <f t="shared" si="11"/>
        <v>0.1289586896801949</v>
      </c>
      <c r="AC17" s="93">
        <v>1017</v>
      </c>
      <c r="AD17" s="93">
        <v>9080</v>
      </c>
      <c r="AE17" s="84">
        <f t="shared" si="12"/>
        <v>0.11200440528634362</v>
      </c>
      <c r="AF17" s="93"/>
      <c r="AG17" s="93"/>
      <c r="AH17" s="84"/>
      <c r="AI17" s="93">
        <v>5</v>
      </c>
      <c r="AJ17" s="93">
        <v>84</v>
      </c>
      <c r="AK17" s="84">
        <f t="shared" si="13"/>
        <v>0.05952380952380952</v>
      </c>
      <c r="AL17" s="93">
        <v>1</v>
      </c>
      <c r="AM17" s="93">
        <v>3</v>
      </c>
      <c r="AN17" s="84">
        <f t="shared" si="14"/>
        <v>0.3333333333333333</v>
      </c>
      <c r="AO17" s="93"/>
      <c r="AP17" s="93"/>
      <c r="AQ17" s="382"/>
      <c r="AR17" s="337">
        <f t="shared" si="1"/>
        <v>3511</v>
      </c>
      <c r="AS17" s="396">
        <f t="shared" si="2"/>
        <v>28460</v>
      </c>
      <c r="AT17" s="84">
        <f t="shared" si="5"/>
        <v>0.12336612789880534</v>
      </c>
    </row>
    <row r="18" spans="1:46" ht="12.75">
      <c r="A18" s="89">
        <v>2003</v>
      </c>
      <c r="B18" s="93">
        <v>1621</v>
      </c>
      <c r="C18" s="93">
        <v>223688</v>
      </c>
      <c r="D18" s="84">
        <f t="shared" si="6"/>
        <v>0.00724670076177533</v>
      </c>
      <c r="E18" s="93">
        <v>665</v>
      </c>
      <c r="F18" s="93">
        <v>87354</v>
      </c>
      <c r="G18" s="84">
        <f t="shared" si="7"/>
        <v>0.007612702337614763</v>
      </c>
      <c r="H18" s="93"/>
      <c r="I18" s="93"/>
      <c r="J18" s="84"/>
      <c r="K18" s="93">
        <v>8</v>
      </c>
      <c r="L18" s="93">
        <v>565</v>
      </c>
      <c r="M18" s="84">
        <f t="shared" si="8"/>
        <v>0.01415929203539823</v>
      </c>
      <c r="N18" s="93">
        <v>2</v>
      </c>
      <c r="O18" s="93">
        <v>9</v>
      </c>
      <c r="P18" s="84">
        <f t="shared" si="9"/>
        <v>0.2222222222222222</v>
      </c>
      <c r="Q18" s="93"/>
      <c r="R18" s="93"/>
      <c r="S18" s="382" t="str">
        <f t="shared" si="10"/>
        <v>NA</v>
      </c>
      <c r="T18" s="337">
        <f t="shared" si="3"/>
        <v>2296</v>
      </c>
      <c r="U18" s="396">
        <f t="shared" si="0"/>
        <v>311616</v>
      </c>
      <c r="V18" s="84">
        <f t="shared" si="4"/>
        <v>0.007368042719244198</v>
      </c>
      <c r="W18" s="96"/>
      <c r="X18" s="96"/>
      <c r="Y18" s="89">
        <v>2003</v>
      </c>
      <c r="Z18" s="93">
        <v>1621</v>
      </c>
      <c r="AA18" s="93">
        <v>15109</v>
      </c>
      <c r="AB18" s="84">
        <f t="shared" si="11"/>
        <v>0.10728704745515917</v>
      </c>
      <c r="AC18" s="93">
        <v>665</v>
      </c>
      <c r="AD18" s="93">
        <v>7148</v>
      </c>
      <c r="AE18" s="84">
        <f t="shared" si="12"/>
        <v>0.09303301622831561</v>
      </c>
      <c r="AF18" s="93"/>
      <c r="AG18" s="93"/>
      <c r="AH18" s="84"/>
      <c r="AI18" s="93">
        <v>8</v>
      </c>
      <c r="AJ18" s="93">
        <v>74</v>
      </c>
      <c r="AK18" s="84">
        <f t="shared" si="13"/>
        <v>0.10810810810810811</v>
      </c>
      <c r="AL18" s="93">
        <v>2</v>
      </c>
      <c r="AM18" s="93">
        <v>4</v>
      </c>
      <c r="AN18" s="84">
        <f t="shared" si="14"/>
        <v>0.5</v>
      </c>
      <c r="AO18" s="93"/>
      <c r="AP18" s="93"/>
      <c r="AQ18" s="382"/>
      <c r="AR18" s="337">
        <f t="shared" si="1"/>
        <v>2296</v>
      </c>
      <c r="AS18" s="396">
        <f t="shared" si="2"/>
        <v>22335</v>
      </c>
      <c r="AT18" s="84">
        <f t="shared" si="5"/>
        <v>0.10279829863443027</v>
      </c>
    </row>
    <row r="19" spans="1:46" ht="12.75">
      <c r="A19" s="89">
        <v>2004</v>
      </c>
      <c r="B19" s="93">
        <v>948</v>
      </c>
      <c r="C19" s="93">
        <v>226648</v>
      </c>
      <c r="D19" s="84">
        <f t="shared" si="6"/>
        <v>0.0041826973986092975</v>
      </c>
      <c r="E19" s="93">
        <v>416</v>
      </c>
      <c r="F19" s="93">
        <v>104403</v>
      </c>
      <c r="G19" s="84">
        <f t="shared" si="7"/>
        <v>0.003984559830656207</v>
      </c>
      <c r="H19" s="93"/>
      <c r="I19" s="93"/>
      <c r="J19" s="84"/>
      <c r="K19" s="93">
        <v>2</v>
      </c>
      <c r="L19" s="93">
        <v>130</v>
      </c>
      <c r="M19" s="84">
        <f t="shared" si="8"/>
        <v>0.015384615384615385</v>
      </c>
      <c r="N19" s="93">
        <v>1</v>
      </c>
      <c r="O19" s="93">
        <v>8</v>
      </c>
      <c r="P19" s="84">
        <f t="shared" si="9"/>
        <v>0.125</v>
      </c>
      <c r="Q19" s="93"/>
      <c r="R19" s="93"/>
      <c r="S19" s="382" t="str">
        <f t="shared" si="10"/>
        <v>NA</v>
      </c>
      <c r="T19" s="337">
        <f t="shared" si="3"/>
        <v>1367</v>
      </c>
      <c r="U19" s="396">
        <f t="shared" si="0"/>
        <v>331189</v>
      </c>
      <c r="V19" s="84">
        <f t="shared" si="4"/>
        <v>0.004127552545525365</v>
      </c>
      <c r="W19" s="96"/>
      <c r="X19" s="96"/>
      <c r="Y19" s="89">
        <v>2004</v>
      </c>
      <c r="Z19" s="93">
        <v>948</v>
      </c>
      <c r="AA19" s="93">
        <v>10598</v>
      </c>
      <c r="AB19" s="84">
        <f t="shared" si="11"/>
        <v>0.08945083978109077</v>
      </c>
      <c r="AC19" s="93">
        <v>416</v>
      </c>
      <c r="AD19" s="93">
        <v>5746</v>
      </c>
      <c r="AE19" s="84">
        <f t="shared" si="12"/>
        <v>0.07239819004524888</v>
      </c>
      <c r="AF19" s="93"/>
      <c r="AG19" s="93"/>
      <c r="AH19" s="84"/>
      <c r="AI19" s="93">
        <v>2</v>
      </c>
      <c r="AJ19" s="93">
        <v>16</v>
      </c>
      <c r="AK19" s="84">
        <f t="shared" si="13"/>
        <v>0.125</v>
      </c>
      <c r="AL19" s="93">
        <v>1</v>
      </c>
      <c r="AM19" s="93">
        <v>5</v>
      </c>
      <c r="AN19" s="84">
        <f t="shared" si="14"/>
        <v>0.2</v>
      </c>
      <c r="AO19" s="93"/>
      <c r="AP19" s="93"/>
      <c r="AQ19" s="382"/>
      <c r="AR19" s="337">
        <f t="shared" si="1"/>
        <v>1367</v>
      </c>
      <c r="AS19" s="396">
        <f t="shared" si="2"/>
        <v>16365</v>
      </c>
      <c r="AT19" s="84">
        <f t="shared" si="5"/>
        <v>0.08353192789489765</v>
      </c>
    </row>
    <row r="20" spans="1:46" ht="12.75">
      <c r="A20" s="89">
        <v>2005</v>
      </c>
      <c r="B20" s="93">
        <v>620</v>
      </c>
      <c r="C20" s="93">
        <v>234816</v>
      </c>
      <c r="D20" s="84">
        <f t="shared" si="6"/>
        <v>0.002640365222131371</v>
      </c>
      <c r="E20" s="93">
        <v>299</v>
      </c>
      <c r="F20" s="93">
        <v>98883</v>
      </c>
      <c r="G20" s="84">
        <f t="shared" si="7"/>
        <v>0.003023775573152109</v>
      </c>
      <c r="H20" s="93"/>
      <c r="I20" s="93"/>
      <c r="J20" s="84"/>
      <c r="K20" s="93">
        <v>0</v>
      </c>
      <c r="L20" s="93">
        <v>199</v>
      </c>
      <c r="M20" s="84">
        <f t="shared" si="8"/>
        <v>0</v>
      </c>
      <c r="N20" s="93">
        <v>0</v>
      </c>
      <c r="O20" s="93">
        <v>40</v>
      </c>
      <c r="P20" s="84">
        <f t="shared" si="9"/>
        <v>0</v>
      </c>
      <c r="Q20" s="93"/>
      <c r="R20" s="93"/>
      <c r="S20" s="382" t="str">
        <f t="shared" si="10"/>
        <v>NA</v>
      </c>
      <c r="T20" s="337">
        <f t="shared" si="3"/>
        <v>919</v>
      </c>
      <c r="U20" s="396">
        <f t="shared" si="0"/>
        <v>333938</v>
      </c>
      <c r="V20" s="84">
        <f t="shared" si="4"/>
        <v>0.0027520078577460486</v>
      </c>
      <c r="W20" s="96"/>
      <c r="X20" s="96"/>
      <c r="Y20" s="89">
        <v>2005</v>
      </c>
      <c r="Z20" s="93">
        <v>620</v>
      </c>
      <c r="AA20" s="93">
        <v>8590</v>
      </c>
      <c r="AB20" s="84">
        <f t="shared" si="11"/>
        <v>0.07217694994179279</v>
      </c>
      <c r="AC20" s="93">
        <v>299</v>
      </c>
      <c r="AD20" s="93">
        <v>4359</v>
      </c>
      <c r="AE20" s="84">
        <f t="shared" si="12"/>
        <v>0.06859371415462262</v>
      </c>
      <c r="AF20" s="93"/>
      <c r="AG20" s="93"/>
      <c r="AH20" s="84"/>
      <c r="AI20" s="93"/>
      <c r="AJ20" s="93">
        <v>13</v>
      </c>
      <c r="AK20" s="84">
        <f t="shared" si="13"/>
        <v>0</v>
      </c>
      <c r="AL20" s="93"/>
      <c r="AM20" s="93">
        <v>6</v>
      </c>
      <c r="AN20" s="84">
        <f t="shared" si="14"/>
        <v>0</v>
      </c>
      <c r="AO20" s="93"/>
      <c r="AP20" s="93"/>
      <c r="AQ20" s="382"/>
      <c r="AR20" s="337">
        <f t="shared" si="1"/>
        <v>919</v>
      </c>
      <c r="AS20" s="396">
        <f t="shared" si="2"/>
        <v>12968</v>
      </c>
      <c r="AT20" s="84">
        <f t="shared" si="5"/>
        <v>0.0708667489204195</v>
      </c>
    </row>
    <row r="21" spans="1:46" ht="12.75">
      <c r="A21" s="89">
        <v>2006</v>
      </c>
      <c r="B21" s="93">
        <v>384</v>
      </c>
      <c r="C21" s="93">
        <v>221314</v>
      </c>
      <c r="D21" s="84">
        <f t="shared" si="6"/>
        <v>0.0017350913182175552</v>
      </c>
      <c r="E21" s="93">
        <v>148</v>
      </c>
      <c r="F21" s="93">
        <v>86920</v>
      </c>
      <c r="G21" s="84">
        <f t="shared" si="7"/>
        <v>0.0017027151403589509</v>
      </c>
      <c r="H21" s="93"/>
      <c r="I21" s="93"/>
      <c r="J21" s="84"/>
      <c r="K21" s="93">
        <v>0</v>
      </c>
      <c r="L21" s="93">
        <v>109</v>
      </c>
      <c r="M21" s="84">
        <f t="shared" si="8"/>
        <v>0</v>
      </c>
      <c r="N21" s="93">
        <v>0</v>
      </c>
      <c r="O21" s="93">
        <v>24</v>
      </c>
      <c r="P21" s="84">
        <f t="shared" si="9"/>
        <v>0</v>
      </c>
      <c r="Q21" s="93"/>
      <c r="R21" s="93"/>
      <c r="S21" s="382" t="str">
        <f t="shared" si="10"/>
        <v>NA</v>
      </c>
      <c r="T21" s="337">
        <f t="shared" si="3"/>
        <v>532</v>
      </c>
      <c r="U21" s="396">
        <f t="shared" si="0"/>
        <v>308367</v>
      </c>
      <c r="V21" s="84">
        <f t="shared" si="4"/>
        <v>0.0017252170303566853</v>
      </c>
      <c r="W21" s="96"/>
      <c r="X21" s="96"/>
      <c r="Y21" s="89">
        <v>2006</v>
      </c>
      <c r="Z21" s="93">
        <v>384</v>
      </c>
      <c r="AA21" s="93">
        <v>6885</v>
      </c>
      <c r="AB21" s="84">
        <f t="shared" si="11"/>
        <v>0.05577342047930283</v>
      </c>
      <c r="AC21" s="93">
        <v>148</v>
      </c>
      <c r="AD21" s="93">
        <v>2832</v>
      </c>
      <c r="AE21" s="84">
        <f t="shared" si="12"/>
        <v>0.052259887005649715</v>
      </c>
      <c r="AF21" s="93"/>
      <c r="AG21" s="93"/>
      <c r="AH21" s="84"/>
      <c r="AI21" s="93"/>
      <c r="AJ21" s="93">
        <v>5</v>
      </c>
      <c r="AK21" s="84">
        <f t="shared" si="13"/>
        <v>0</v>
      </c>
      <c r="AL21" s="93"/>
      <c r="AM21" s="93"/>
      <c r="AN21" s="84" t="str">
        <f t="shared" si="14"/>
        <v>NA</v>
      </c>
      <c r="AO21" s="93"/>
      <c r="AP21" s="93"/>
      <c r="AQ21" s="382"/>
      <c r="AR21" s="337">
        <f t="shared" si="1"/>
        <v>532</v>
      </c>
      <c r="AS21" s="396">
        <f t="shared" si="2"/>
        <v>9722</v>
      </c>
      <c r="AT21" s="84">
        <f t="shared" si="5"/>
        <v>0.054721250771446205</v>
      </c>
    </row>
    <row r="22" spans="1:46" ht="12.75">
      <c r="A22" s="89">
        <v>2007</v>
      </c>
      <c r="B22" s="93">
        <v>206</v>
      </c>
      <c r="C22" s="93">
        <v>229100</v>
      </c>
      <c r="D22" s="84">
        <f t="shared" si="6"/>
        <v>0.0008991706678306416</v>
      </c>
      <c r="E22" s="93">
        <v>68</v>
      </c>
      <c r="F22" s="93">
        <v>80076</v>
      </c>
      <c r="G22" s="84">
        <f t="shared" si="7"/>
        <v>0.0008491932663969229</v>
      </c>
      <c r="H22" s="93"/>
      <c r="I22" s="93"/>
      <c r="J22" s="84"/>
      <c r="K22" s="93">
        <v>0</v>
      </c>
      <c r="L22" s="93">
        <v>26</v>
      </c>
      <c r="M22" s="84">
        <f t="shared" si="8"/>
        <v>0</v>
      </c>
      <c r="N22" s="93">
        <v>0</v>
      </c>
      <c r="O22" s="93">
        <v>30</v>
      </c>
      <c r="P22" s="84">
        <f t="shared" si="9"/>
        <v>0</v>
      </c>
      <c r="Q22" s="93">
        <v>10</v>
      </c>
      <c r="R22" s="93">
        <v>2543</v>
      </c>
      <c r="S22" s="382">
        <f t="shared" si="10"/>
        <v>0.003932363350373574</v>
      </c>
      <c r="T22" s="337">
        <f t="shared" si="3"/>
        <v>284</v>
      </c>
      <c r="U22" s="396">
        <f t="shared" si="0"/>
        <v>311775</v>
      </c>
      <c r="V22" s="84">
        <f t="shared" si="4"/>
        <v>0.0009109133188998477</v>
      </c>
      <c r="W22" s="96"/>
      <c r="X22" s="96"/>
      <c r="Y22" s="89">
        <v>2007</v>
      </c>
      <c r="Z22" s="93">
        <v>206</v>
      </c>
      <c r="AA22" s="93">
        <v>4370</v>
      </c>
      <c r="AB22" s="84">
        <f t="shared" si="11"/>
        <v>0.0471395881006865</v>
      </c>
      <c r="AC22" s="93">
        <v>68</v>
      </c>
      <c r="AD22" s="93">
        <v>1616</v>
      </c>
      <c r="AE22" s="84">
        <f t="shared" si="12"/>
        <v>0.04207920792079208</v>
      </c>
      <c r="AF22" s="93"/>
      <c r="AG22" s="93"/>
      <c r="AH22" s="84"/>
      <c r="AI22" s="93"/>
      <c r="AJ22" s="93">
        <v>2</v>
      </c>
      <c r="AK22" s="84">
        <f t="shared" si="13"/>
        <v>0</v>
      </c>
      <c r="AL22" s="93"/>
      <c r="AM22" s="93">
        <v>3</v>
      </c>
      <c r="AN22" s="84">
        <f t="shared" si="14"/>
        <v>0</v>
      </c>
      <c r="AO22" s="93">
        <v>10</v>
      </c>
      <c r="AP22" s="93">
        <v>134</v>
      </c>
      <c r="AQ22" s="382">
        <f>IF(AP22=0,"NA",AO22/AP22)</f>
        <v>0.07462686567164178</v>
      </c>
      <c r="AR22" s="337">
        <f t="shared" si="1"/>
        <v>284</v>
      </c>
      <c r="AS22" s="396">
        <f t="shared" si="2"/>
        <v>6125</v>
      </c>
      <c r="AT22" s="84">
        <f t="shared" si="5"/>
        <v>0.04636734693877551</v>
      </c>
    </row>
    <row r="23" spans="1:46" ht="12.75">
      <c r="A23" s="89">
        <v>2008</v>
      </c>
      <c r="B23" s="93">
        <v>71</v>
      </c>
      <c r="C23" s="93">
        <v>193027</v>
      </c>
      <c r="D23" s="84">
        <f t="shared" si="6"/>
        <v>0.00036782419039823444</v>
      </c>
      <c r="E23" s="93">
        <v>14</v>
      </c>
      <c r="F23" s="93">
        <v>70709</v>
      </c>
      <c r="G23" s="84">
        <f t="shared" si="7"/>
        <v>0.00019799459757598043</v>
      </c>
      <c r="H23" s="93">
        <v>12</v>
      </c>
      <c r="I23" s="93">
        <v>9653</v>
      </c>
      <c r="J23" s="84">
        <f>IF(I23=0,"NA",H23/I23)</f>
        <v>0.0012431368486480886</v>
      </c>
      <c r="K23" s="93">
        <v>0</v>
      </c>
      <c r="L23" s="93">
        <v>27</v>
      </c>
      <c r="M23" s="84">
        <f t="shared" si="8"/>
        <v>0</v>
      </c>
      <c r="N23" s="93">
        <v>0</v>
      </c>
      <c r="O23" s="93">
        <v>26</v>
      </c>
      <c r="P23" s="84">
        <f t="shared" si="9"/>
        <v>0</v>
      </c>
      <c r="Q23" s="93">
        <v>7</v>
      </c>
      <c r="R23" s="93">
        <v>2647</v>
      </c>
      <c r="S23" s="382">
        <f t="shared" si="10"/>
        <v>0.0026445032111824707</v>
      </c>
      <c r="T23" s="337">
        <f t="shared" si="3"/>
        <v>104</v>
      </c>
      <c r="U23" s="396">
        <f t="shared" si="0"/>
        <v>276089</v>
      </c>
      <c r="V23" s="84">
        <f t="shared" si="4"/>
        <v>0.0003766901252856869</v>
      </c>
      <c r="W23" s="96"/>
      <c r="X23" s="96"/>
      <c r="Y23" s="89">
        <v>2008</v>
      </c>
      <c r="Z23" s="93">
        <v>71</v>
      </c>
      <c r="AA23" s="93">
        <v>2867</v>
      </c>
      <c r="AB23" s="84">
        <f t="shared" si="11"/>
        <v>0.0247645622602023</v>
      </c>
      <c r="AC23" s="93">
        <v>14</v>
      </c>
      <c r="AD23" s="93">
        <v>991</v>
      </c>
      <c r="AE23" s="84">
        <f t="shared" si="12"/>
        <v>0.014127144298688193</v>
      </c>
      <c r="AF23" s="93">
        <v>12</v>
      </c>
      <c r="AG23" s="93">
        <v>269</v>
      </c>
      <c r="AH23" s="84">
        <f>IF(AG23=0,"NA",AF23/AG23)</f>
        <v>0.04460966542750929</v>
      </c>
      <c r="AI23" s="93"/>
      <c r="AJ23" s="93">
        <v>2</v>
      </c>
      <c r="AK23" s="84">
        <f t="shared" si="13"/>
        <v>0</v>
      </c>
      <c r="AL23" s="93"/>
      <c r="AM23" s="93">
        <v>3</v>
      </c>
      <c r="AN23" s="84">
        <f t="shared" si="14"/>
        <v>0</v>
      </c>
      <c r="AO23" s="93">
        <v>7</v>
      </c>
      <c r="AP23" s="93">
        <v>143</v>
      </c>
      <c r="AQ23" s="382">
        <f>IF(AP23=0,"NA",AO23/AP23)</f>
        <v>0.04895104895104895</v>
      </c>
      <c r="AR23" s="337">
        <f t="shared" si="1"/>
        <v>104</v>
      </c>
      <c r="AS23" s="396">
        <f t="shared" si="2"/>
        <v>4275</v>
      </c>
      <c r="AT23" s="84">
        <f t="shared" si="5"/>
        <v>0.024327485380116958</v>
      </c>
    </row>
    <row r="24" spans="1:46" ht="12.75">
      <c r="A24" s="89">
        <v>2009</v>
      </c>
      <c r="B24" s="93">
        <v>40</v>
      </c>
      <c r="C24" s="93">
        <v>48544</v>
      </c>
      <c r="D24" s="84">
        <f t="shared" si="6"/>
        <v>0.0008239947264337508</v>
      </c>
      <c r="E24" s="93">
        <v>4</v>
      </c>
      <c r="F24" s="93">
        <v>8017</v>
      </c>
      <c r="G24" s="84">
        <f t="shared" si="7"/>
        <v>0.0004989397530248223</v>
      </c>
      <c r="H24" s="93">
        <v>3</v>
      </c>
      <c r="I24" s="93">
        <v>806</v>
      </c>
      <c r="J24" s="84">
        <f>IF(I24=0,"NA",H24/I24)</f>
        <v>0.0037220843672456576</v>
      </c>
      <c r="K24" s="93">
        <v>0</v>
      </c>
      <c r="L24" s="93">
        <v>229</v>
      </c>
      <c r="M24" s="84">
        <f t="shared" si="8"/>
        <v>0</v>
      </c>
      <c r="N24" s="93">
        <v>0</v>
      </c>
      <c r="O24" s="93">
        <v>11</v>
      </c>
      <c r="P24" s="84">
        <f t="shared" si="9"/>
        <v>0</v>
      </c>
      <c r="Q24" s="93">
        <v>0</v>
      </c>
      <c r="R24" s="93">
        <v>102</v>
      </c>
      <c r="S24" s="382">
        <f t="shared" si="10"/>
        <v>0</v>
      </c>
      <c r="T24" s="337">
        <f t="shared" si="3"/>
        <v>47</v>
      </c>
      <c r="U24" s="396">
        <f t="shared" si="0"/>
        <v>57709</v>
      </c>
      <c r="V24" s="84">
        <f t="shared" si="4"/>
        <v>0.0008144310246235423</v>
      </c>
      <c r="W24" s="96"/>
      <c r="X24" s="96"/>
      <c r="Y24" s="89">
        <v>2009</v>
      </c>
      <c r="Z24" s="93">
        <v>40</v>
      </c>
      <c r="AA24" s="93">
        <v>893</v>
      </c>
      <c r="AB24" s="84">
        <f t="shared" si="11"/>
        <v>0.04479283314669653</v>
      </c>
      <c r="AC24" s="93">
        <v>4</v>
      </c>
      <c r="AD24" s="93">
        <v>207</v>
      </c>
      <c r="AE24" s="84">
        <f t="shared" si="12"/>
        <v>0.01932367149758454</v>
      </c>
      <c r="AF24" s="93">
        <v>3</v>
      </c>
      <c r="AG24" s="93">
        <v>90</v>
      </c>
      <c r="AH24" s="84">
        <f>IF(AG24=0,"NA",AF24/AG24)</f>
        <v>0.03333333333333333</v>
      </c>
      <c r="AI24" s="93"/>
      <c r="AJ24" s="93">
        <v>10</v>
      </c>
      <c r="AK24" s="84">
        <f t="shared" si="13"/>
        <v>0</v>
      </c>
      <c r="AL24" s="93"/>
      <c r="AM24" s="93">
        <v>1</v>
      </c>
      <c r="AN24" s="84">
        <f t="shared" si="14"/>
        <v>0</v>
      </c>
      <c r="AO24" s="93">
        <v>0</v>
      </c>
      <c r="AP24" s="93">
        <v>8</v>
      </c>
      <c r="AQ24" s="382">
        <f>IF(AP24=0,"NA",AO24/AP24)</f>
        <v>0</v>
      </c>
      <c r="AR24" s="337">
        <f t="shared" si="1"/>
        <v>47</v>
      </c>
      <c r="AS24" s="396">
        <f t="shared" si="2"/>
        <v>1209</v>
      </c>
      <c r="AT24" s="84">
        <f t="shared" si="5"/>
        <v>0.03887510339123242</v>
      </c>
    </row>
    <row r="25" spans="1:46" ht="13.5" thickBot="1">
      <c r="A25" s="375">
        <v>2010</v>
      </c>
      <c r="B25" s="217">
        <v>6</v>
      </c>
      <c r="C25" s="274">
        <v>392</v>
      </c>
      <c r="D25" s="275">
        <f t="shared" si="6"/>
        <v>0.015306122448979591</v>
      </c>
      <c r="E25" s="217">
        <v>0</v>
      </c>
      <c r="F25" s="274">
        <v>83</v>
      </c>
      <c r="G25" s="275">
        <f t="shared" si="7"/>
        <v>0</v>
      </c>
      <c r="H25" s="217">
        <v>0</v>
      </c>
      <c r="I25" s="217">
        <v>14</v>
      </c>
      <c r="J25" s="275">
        <f>IF(I25=0,"NA",H25/I25)</f>
        <v>0</v>
      </c>
      <c r="K25" s="217">
        <v>0</v>
      </c>
      <c r="L25" s="217">
        <v>3</v>
      </c>
      <c r="M25" s="275">
        <f t="shared" si="8"/>
        <v>0</v>
      </c>
      <c r="N25" s="217"/>
      <c r="O25" s="217"/>
      <c r="P25" s="275"/>
      <c r="Q25" s="217">
        <v>0</v>
      </c>
      <c r="R25" s="274">
        <v>3</v>
      </c>
      <c r="S25" s="383">
        <f t="shared" si="10"/>
        <v>0</v>
      </c>
      <c r="T25" s="369">
        <f t="shared" si="3"/>
        <v>6</v>
      </c>
      <c r="U25" s="398">
        <f t="shared" si="0"/>
        <v>495</v>
      </c>
      <c r="V25" s="94">
        <f t="shared" si="4"/>
        <v>0.012121212121212121</v>
      </c>
      <c r="W25" s="96"/>
      <c r="X25" s="96"/>
      <c r="Y25" s="375">
        <v>2010</v>
      </c>
      <c r="Z25" s="217">
        <v>6</v>
      </c>
      <c r="AA25" s="274">
        <v>43</v>
      </c>
      <c r="AB25" s="275">
        <f t="shared" si="11"/>
        <v>0.13953488372093023</v>
      </c>
      <c r="AC25" s="217"/>
      <c r="AD25" s="274">
        <v>9</v>
      </c>
      <c r="AE25" s="275">
        <f t="shared" si="12"/>
        <v>0</v>
      </c>
      <c r="AF25" s="217">
        <v>0</v>
      </c>
      <c r="AG25" s="274"/>
      <c r="AH25" s="275"/>
      <c r="AI25" s="217"/>
      <c r="AJ25" s="274"/>
      <c r="AK25" s="275"/>
      <c r="AL25" s="217"/>
      <c r="AM25" s="274"/>
      <c r="AN25" s="275"/>
      <c r="AO25" s="217"/>
      <c r="AP25" s="274"/>
      <c r="AQ25" s="383"/>
      <c r="AR25" s="369">
        <f t="shared" si="1"/>
        <v>6</v>
      </c>
      <c r="AS25" s="398">
        <f t="shared" si="2"/>
        <v>52</v>
      </c>
      <c r="AT25" s="94">
        <f t="shared" si="5"/>
        <v>0.11538461538461539</v>
      </c>
    </row>
    <row r="26" spans="1:46" ht="13.5" thickBot="1">
      <c r="A26" s="85" t="s">
        <v>11</v>
      </c>
      <c r="B26" s="218">
        <f>SUM(B11:B25)</f>
        <v>30063</v>
      </c>
      <c r="C26" s="272">
        <f>SUM(C11:C25)</f>
        <v>2520818</v>
      </c>
      <c r="D26" s="95">
        <f>B26/C26</f>
        <v>0.011925890722773322</v>
      </c>
      <c r="E26" s="218">
        <f>SUM(E11:E25)</f>
        <v>10590</v>
      </c>
      <c r="F26" s="272">
        <f>SUM(F11:F25)</f>
        <v>926307</v>
      </c>
      <c r="G26" s="95">
        <f>E26/F26</f>
        <v>0.011432494842422652</v>
      </c>
      <c r="H26" s="218">
        <f>SUM(H11:H25)</f>
        <v>15</v>
      </c>
      <c r="I26" s="272">
        <f>SUM(I11:I25)</f>
        <v>10473</v>
      </c>
      <c r="J26" s="95">
        <f>H26/I26</f>
        <v>0.0014322543683758235</v>
      </c>
      <c r="K26" s="218">
        <f>SUM(K11:K25)</f>
        <v>66</v>
      </c>
      <c r="L26" s="272">
        <f>SUM(L11:L25)</f>
        <v>2968</v>
      </c>
      <c r="M26" s="95">
        <f>K26/L26</f>
        <v>0.02223719676549865</v>
      </c>
      <c r="N26" s="218">
        <f>SUM(N11:N25)</f>
        <v>13</v>
      </c>
      <c r="O26" s="272">
        <f>SUM(O11:O25)</f>
        <v>216</v>
      </c>
      <c r="P26" s="95">
        <f>N26/O26</f>
        <v>0.06018518518518518</v>
      </c>
      <c r="Q26" s="218">
        <f>SUM(Q11:Q25)</f>
        <v>17</v>
      </c>
      <c r="R26" s="272">
        <f>SUM(R11:R25)</f>
        <v>5295</v>
      </c>
      <c r="S26" s="95">
        <f>Q26/R26</f>
        <v>0.003210576015108593</v>
      </c>
      <c r="T26" s="394">
        <f>SUM(T11:T25)</f>
        <v>40764</v>
      </c>
      <c r="U26" s="395">
        <f>SUM(U11:U25)</f>
        <v>3466077</v>
      </c>
      <c r="V26" s="368">
        <f>T26/U26</f>
        <v>0.011760846628623657</v>
      </c>
      <c r="W26" s="96"/>
      <c r="X26" s="96"/>
      <c r="Y26" s="85" t="s">
        <v>11</v>
      </c>
      <c r="Z26" s="218">
        <f>SUM(Z11:Z25)</f>
        <v>30063</v>
      </c>
      <c r="AA26" s="272">
        <f>SUM(AA11:AA25)</f>
        <v>194557</v>
      </c>
      <c r="AB26" s="95">
        <f>Z26/AA26</f>
        <v>0.15452026912421551</v>
      </c>
      <c r="AC26" s="218">
        <f>SUM(AC11:AC25)</f>
        <v>10590</v>
      </c>
      <c r="AD26" s="272">
        <f>SUM(AD11:AD25)</f>
        <v>77429</v>
      </c>
      <c r="AE26" s="95">
        <f>AC26/AD26</f>
        <v>0.13677046068010693</v>
      </c>
      <c r="AF26" s="218">
        <f>SUM(AF11:AF25)</f>
        <v>15</v>
      </c>
      <c r="AG26" s="272">
        <f>SUM(AG11:AG25)</f>
        <v>359</v>
      </c>
      <c r="AH26" s="95">
        <f>AF26/AG26</f>
        <v>0.04178272980501393</v>
      </c>
      <c r="AI26" s="218">
        <f>SUM(AI11:AI25)</f>
        <v>66</v>
      </c>
      <c r="AJ26" s="272">
        <f>SUM(AJ11:AJ25)</f>
        <v>452</v>
      </c>
      <c r="AK26" s="95">
        <f>AI26/AJ26</f>
        <v>0.14601769911504425</v>
      </c>
      <c r="AL26" s="218">
        <f>SUM(AL11:AL25)</f>
        <v>13</v>
      </c>
      <c r="AM26" s="272">
        <f>SUM(AM11:AM25)</f>
        <v>44</v>
      </c>
      <c r="AN26" s="95">
        <f>AL26/AM26</f>
        <v>0.29545454545454547</v>
      </c>
      <c r="AO26" s="218">
        <f>SUM(AO11:AO25)</f>
        <v>17</v>
      </c>
      <c r="AP26" s="272">
        <f>SUM(AP11:AP25)</f>
        <v>285</v>
      </c>
      <c r="AQ26" s="95">
        <f>AO26/AP26</f>
        <v>0.05964912280701754</v>
      </c>
      <c r="AR26" s="394">
        <f>SUM(AR11:AR25)</f>
        <v>40764</v>
      </c>
      <c r="AS26" s="395">
        <f>SUM(AS11:AS25)</f>
        <v>273126</v>
      </c>
      <c r="AT26" s="368">
        <f>AR26/AS26</f>
        <v>0.14924979679708267</v>
      </c>
    </row>
    <row r="27" spans="1:24" ht="12.75">
      <c r="A27" s="330"/>
      <c r="B27" s="376"/>
      <c r="C27" s="376"/>
      <c r="D27" s="384"/>
      <c r="E27" s="376"/>
      <c r="F27" s="376"/>
      <c r="G27" s="384"/>
      <c r="H27" s="376"/>
      <c r="I27" s="376"/>
      <c r="J27" s="384"/>
      <c r="K27" s="348"/>
      <c r="L27" s="348"/>
      <c r="M27" s="348"/>
      <c r="N27" s="376"/>
      <c r="O27" s="376"/>
      <c r="P27" s="376"/>
      <c r="Q27" s="376"/>
      <c r="R27" s="376"/>
      <c r="S27" s="384"/>
      <c r="T27" s="376"/>
      <c r="U27" s="376"/>
      <c r="V27" s="384"/>
      <c r="W27" s="96"/>
      <c r="X27" s="96"/>
    </row>
    <row r="28" spans="23:24" ht="12.75">
      <c r="W28" s="96"/>
      <c r="X28" s="96"/>
    </row>
    <row r="29" spans="23:24" ht="12.75">
      <c r="W29" s="96"/>
      <c r="X29" s="96"/>
    </row>
    <row r="30" spans="23:24" ht="12.75" customHeight="1">
      <c r="W30" s="96"/>
      <c r="X30" s="96"/>
    </row>
    <row r="31" spans="14:24" ht="12.75">
      <c r="N31" s="96"/>
      <c r="O31" s="96"/>
      <c r="W31" s="96"/>
      <c r="X31" s="96"/>
    </row>
    <row r="32" spans="14:24" ht="12.75">
      <c r="N32" s="96"/>
      <c r="O32" s="96"/>
      <c r="W32" s="96"/>
      <c r="X32" s="96"/>
    </row>
    <row r="39" s="348" customFormat="1" ht="12.75"/>
    <row r="40" ht="12.75">
      <c r="M40" s="377"/>
    </row>
    <row r="41" spans="1:13" ht="15.75">
      <c r="A41" s="161"/>
      <c r="B41" s="213"/>
      <c r="C41" s="213"/>
      <c r="D41" s="214"/>
      <c r="E41" s="213"/>
      <c r="F41" s="213"/>
      <c r="G41" s="214"/>
      <c r="H41" s="213"/>
      <c r="I41" s="213"/>
      <c r="J41" s="214"/>
      <c r="K41" s="213"/>
      <c r="L41" s="213"/>
      <c r="M41" s="376"/>
    </row>
    <row r="42" spans="1:13" ht="15.75">
      <c r="A42" s="161"/>
      <c r="B42" s="213"/>
      <c r="C42" s="213"/>
      <c r="D42" s="214"/>
      <c r="E42" s="213"/>
      <c r="F42" s="213"/>
      <c r="G42" s="214"/>
      <c r="H42" s="213"/>
      <c r="I42" s="213" t="s">
        <v>53</v>
      </c>
      <c r="J42" s="214"/>
      <c r="K42" s="213"/>
      <c r="L42" s="213" t="s">
        <v>53</v>
      </c>
      <c r="M42" s="214"/>
    </row>
    <row r="43" spans="11:12" ht="12.75">
      <c r="K43" s="96"/>
      <c r="L43" s="96"/>
    </row>
    <row r="45" ht="13.5" customHeight="1">
      <c r="A45" s="86"/>
    </row>
  </sheetData>
  <sheetProtection/>
  <mergeCells count="18">
    <mergeCell ref="Y7:AT8"/>
    <mergeCell ref="AI9:AK9"/>
    <mergeCell ref="AL9:AN9"/>
    <mergeCell ref="AO9:AQ9"/>
    <mergeCell ref="AR9:AT9"/>
    <mergeCell ref="Y9:Y10"/>
    <mergeCell ref="Z9:AB9"/>
    <mergeCell ref="AC9:AE9"/>
    <mergeCell ref="AF9:AH9"/>
    <mergeCell ref="A4:P7"/>
    <mergeCell ref="A9:A10"/>
    <mergeCell ref="B9:D9"/>
    <mergeCell ref="E9:G9"/>
    <mergeCell ref="H9:J9"/>
    <mergeCell ref="T9:V9"/>
    <mergeCell ref="Q9:S9"/>
    <mergeCell ref="K9:M9"/>
    <mergeCell ref="N9:P9"/>
  </mergeCells>
  <printOptions/>
  <pageMargins left="0.75" right="0.75" top="1" bottom="1" header="0.5" footer="0.5"/>
  <pageSetup fitToHeight="1" fitToWidth="1" horizontalDpi="600" verticalDpi="600" orientation="portrait" scale="39" r:id="rId2"/>
  <headerFooter alignWithMargins="0">
    <oddFooter>&amp;C&amp;14B-&amp;P-4</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U143"/>
  <sheetViews>
    <sheetView zoomScale="75" zoomScaleNormal="75" zoomScalePageLayoutView="0" workbookViewId="0" topLeftCell="A1">
      <selection activeCell="S45" sqref="S45"/>
    </sheetView>
  </sheetViews>
  <sheetFormatPr defaultColWidth="9.140625" defaultRowHeight="12.75"/>
  <cols>
    <col min="1" max="1" width="13.28125" style="88" customWidth="1"/>
    <col min="2" max="2" width="10.421875" style="88" customWidth="1"/>
    <col min="3" max="3" width="11.8515625" style="88" bestFit="1" customWidth="1"/>
    <col min="4" max="4" width="9.28125" style="88" bestFit="1" customWidth="1"/>
    <col min="5" max="5" width="8.8515625" style="88" customWidth="1"/>
    <col min="6" max="6" width="8.7109375" style="88" customWidth="1"/>
    <col min="7" max="7" width="8.28125" style="88" customWidth="1"/>
    <col min="8" max="9" width="8.8515625" style="88" customWidth="1"/>
    <col min="10" max="10" width="9.00390625" style="88" customWidth="1"/>
    <col min="11" max="11" width="9.28125" style="88" customWidth="1"/>
    <col min="12" max="12" width="8.8515625" style="88" bestFit="1" customWidth="1"/>
    <col min="13" max="13" width="9.28125" style="88" bestFit="1" customWidth="1"/>
    <col min="14" max="15" width="9.00390625" style="88" customWidth="1"/>
    <col min="16" max="16" width="8.28125" style="88" customWidth="1"/>
    <col min="17" max="18" width="9.28125" style="88" bestFit="1" customWidth="1"/>
    <col min="19" max="19" width="8.421875" style="88" customWidth="1"/>
    <col min="20" max="21" width="10.8515625" style="88" bestFit="1" customWidth="1"/>
    <col min="22" max="22" width="8.421875" style="88" customWidth="1"/>
    <col min="23" max="24" width="9.140625" style="88" customWidth="1"/>
    <col min="25" max="25" width="7.7109375" style="88" bestFit="1" customWidth="1"/>
    <col min="26" max="26" width="10.8515625" style="88" customWidth="1"/>
    <col min="27" max="27" width="10.28125" style="88" customWidth="1"/>
    <col min="28" max="28" width="6.57421875" style="88" bestFit="1" customWidth="1"/>
    <col min="29" max="29" width="8.7109375" style="88" bestFit="1" customWidth="1"/>
    <col min="30" max="30" width="7.421875" style="88" bestFit="1" customWidth="1"/>
    <col min="31" max="31" width="6.00390625" style="88" bestFit="1" customWidth="1"/>
    <col min="32" max="32" width="8.00390625" style="88" bestFit="1" customWidth="1"/>
    <col min="33" max="33" width="6.00390625" style="88" bestFit="1" customWidth="1"/>
    <col min="34" max="34" width="10.7109375" style="88" customWidth="1"/>
    <col min="35" max="35" width="7.57421875" style="88" bestFit="1" customWidth="1"/>
    <col min="36" max="36" width="8.00390625" style="88" bestFit="1" customWidth="1"/>
    <col min="37" max="37" width="7.00390625" style="88" bestFit="1" customWidth="1"/>
    <col min="38" max="39" width="6.8515625" style="88" bestFit="1" customWidth="1"/>
    <col min="40" max="16384" width="9.140625" style="88" customWidth="1"/>
  </cols>
  <sheetData>
    <row r="1" ht="26.25">
      <c r="A1" s="335" t="s">
        <v>142</v>
      </c>
    </row>
    <row r="2" spans="1:16" ht="18">
      <c r="A2" s="82" t="s">
        <v>82</v>
      </c>
      <c r="B2" s="83"/>
      <c r="C2" s="83"/>
      <c r="D2" s="83"/>
      <c r="E2" s="83"/>
      <c r="F2" s="83"/>
      <c r="G2" s="83"/>
      <c r="H2" s="83"/>
      <c r="I2" s="83"/>
      <c r="J2" s="83"/>
      <c r="K2" s="83"/>
      <c r="L2" s="83"/>
      <c r="M2" s="83"/>
      <c r="N2" s="83"/>
      <c r="O2" s="83"/>
      <c r="P2" s="83"/>
    </row>
    <row r="3" spans="1:16" ht="15" customHeight="1">
      <c r="A3" s="90"/>
      <c r="B3" s="83"/>
      <c r="C3" s="83"/>
      <c r="D3" s="83"/>
      <c r="E3" s="83"/>
      <c r="F3" s="83"/>
      <c r="G3" s="83"/>
      <c r="H3" s="83"/>
      <c r="I3" s="83"/>
      <c r="J3" s="83"/>
      <c r="K3" s="83"/>
      <c r="L3" s="83"/>
      <c r="M3" s="83"/>
      <c r="N3" s="83"/>
      <c r="O3" s="83"/>
      <c r="P3" s="83"/>
    </row>
    <row r="4" spans="1:16" ht="15" customHeight="1">
      <c r="A4" s="568" t="s">
        <v>336</v>
      </c>
      <c r="B4" s="568"/>
      <c r="C4" s="568"/>
      <c r="D4" s="568"/>
      <c r="E4" s="568"/>
      <c r="F4" s="568"/>
      <c r="G4" s="568"/>
      <c r="H4" s="568"/>
      <c r="I4" s="568"/>
      <c r="J4" s="568"/>
      <c r="K4" s="568"/>
      <c r="L4" s="332"/>
      <c r="M4" s="332"/>
      <c r="N4" s="332"/>
      <c r="O4" s="332"/>
      <c r="P4" s="332"/>
    </row>
    <row r="5" spans="1:16" ht="15" thickBot="1">
      <c r="A5" s="207"/>
      <c r="B5" s="207"/>
      <c r="C5" s="207"/>
      <c r="D5" s="207"/>
      <c r="E5" s="207"/>
      <c r="F5" s="207"/>
      <c r="G5" s="207"/>
      <c r="H5" s="207"/>
      <c r="I5" s="207"/>
      <c r="J5" s="207"/>
      <c r="K5" s="207"/>
      <c r="L5" s="207"/>
      <c r="M5" s="207"/>
      <c r="N5" s="207"/>
      <c r="O5" s="207"/>
      <c r="P5" s="207"/>
    </row>
    <row r="6" spans="1:22" s="288" customFormat="1" ht="12.75" customHeight="1">
      <c r="A6" s="559" t="s">
        <v>12</v>
      </c>
      <c r="B6" s="564" t="s">
        <v>17</v>
      </c>
      <c r="C6" s="562"/>
      <c r="D6" s="565"/>
      <c r="E6" s="561" t="s">
        <v>129</v>
      </c>
      <c r="F6" s="562"/>
      <c r="G6" s="565"/>
      <c r="H6" s="561" t="s">
        <v>131</v>
      </c>
      <c r="I6" s="562"/>
      <c r="J6" s="565"/>
      <c r="K6" s="561" t="s">
        <v>128</v>
      </c>
      <c r="L6" s="562"/>
      <c r="M6" s="565"/>
      <c r="N6" s="561" t="s">
        <v>130</v>
      </c>
      <c r="O6" s="562"/>
      <c r="P6" s="565"/>
      <c r="Q6" s="561" t="s">
        <v>132</v>
      </c>
      <c r="R6" s="562"/>
      <c r="S6" s="565"/>
      <c r="T6" s="561" t="s">
        <v>11</v>
      </c>
      <c r="U6" s="562"/>
      <c r="V6" s="565"/>
    </row>
    <row r="7" spans="1:22" s="288" customFormat="1" ht="30" customHeight="1" thickBot="1">
      <c r="A7" s="560"/>
      <c r="B7" s="344" t="s">
        <v>20</v>
      </c>
      <c r="C7" s="345" t="s">
        <v>14</v>
      </c>
      <c r="D7" s="346" t="s">
        <v>21</v>
      </c>
      <c r="E7" s="283" t="s">
        <v>20</v>
      </c>
      <c r="F7" s="159" t="s">
        <v>14</v>
      </c>
      <c r="G7" s="346" t="s">
        <v>21</v>
      </c>
      <c r="H7" s="283" t="s">
        <v>20</v>
      </c>
      <c r="I7" s="159" t="s">
        <v>14</v>
      </c>
      <c r="J7" s="160" t="s">
        <v>21</v>
      </c>
      <c r="K7" s="283" t="s">
        <v>20</v>
      </c>
      <c r="L7" s="159" t="s">
        <v>14</v>
      </c>
      <c r="M7" s="346" t="s">
        <v>21</v>
      </c>
      <c r="N7" s="283" t="s">
        <v>20</v>
      </c>
      <c r="O7" s="159" t="s">
        <v>14</v>
      </c>
      <c r="P7" s="346" t="s">
        <v>21</v>
      </c>
      <c r="Q7" s="283" t="s">
        <v>20</v>
      </c>
      <c r="R7" s="159" t="s">
        <v>14</v>
      </c>
      <c r="S7" s="160" t="s">
        <v>21</v>
      </c>
      <c r="T7" s="283" t="s">
        <v>20</v>
      </c>
      <c r="U7" s="159" t="s">
        <v>14</v>
      </c>
      <c r="V7" s="160" t="s">
        <v>21</v>
      </c>
    </row>
    <row r="8" spans="1:22" ht="12.75">
      <c r="A8" s="91">
        <v>1996</v>
      </c>
      <c r="B8" s="336">
        <v>81679</v>
      </c>
      <c r="C8" s="273">
        <v>98524</v>
      </c>
      <c r="D8" s="92">
        <f aca="true" t="shared" si="0" ref="D8:D22">IF(C8=0,"NA",B8/C8)</f>
        <v>0.8290264301083999</v>
      </c>
      <c r="E8" s="336">
        <v>23742</v>
      </c>
      <c r="F8" s="273">
        <v>29410</v>
      </c>
      <c r="G8" s="389">
        <f aca="true" t="shared" si="1" ref="G8:G22">IF(F8=0,"NA",E8/F8)</f>
        <v>0.8072764365861952</v>
      </c>
      <c r="H8" s="336"/>
      <c r="I8" s="273"/>
      <c r="J8" s="92"/>
      <c r="K8" s="391"/>
      <c r="L8" s="273"/>
      <c r="M8" s="92"/>
      <c r="N8" s="336"/>
      <c r="O8" s="273"/>
      <c r="P8" s="92"/>
      <c r="Q8" s="336"/>
      <c r="R8" s="397"/>
      <c r="S8" s="92"/>
      <c r="T8" s="336">
        <f>SUM(Q8,N8,K8,H8,E8,B8)</f>
        <v>105421</v>
      </c>
      <c r="U8" s="397">
        <f>SUM(R8,O8,L8,I8,F8,C8)</f>
        <v>127934</v>
      </c>
      <c r="V8" s="92">
        <f aca="true" t="shared" si="2" ref="V8:V19">IF(U8=0,"NA",T8/U8)</f>
        <v>0.8240264511388685</v>
      </c>
    </row>
    <row r="9" spans="1:22" ht="12.75">
      <c r="A9" s="89">
        <v>1997</v>
      </c>
      <c r="B9" s="337">
        <v>112616</v>
      </c>
      <c r="C9" s="93">
        <v>133521</v>
      </c>
      <c r="D9" s="84">
        <f t="shared" si="0"/>
        <v>0.843432868237955</v>
      </c>
      <c r="E9" s="337">
        <v>35710</v>
      </c>
      <c r="F9" s="93">
        <v>42933</v>
      </c>
      <c r="G9" s="382">
        <f t="shared" si="1"/>
        <v>0.8317611161577342</v>
      </c>
      <c r="H9" s="337"/>
      <c r="I9" s="93"/>
      <c r="J9" s="84"/>
      <c r="K9" s="392">
        <v>101</v>
      </c>
      <c r="L9" s="93">
        <v>149</v>
      </c>
      <c r="M9" s="84">
        <f aca="true" t="shared" si="3" ref="M9:M20">IF(L9=0,"NA",K9/L9)</f>
        <v>0.6778523489932886</v>
      </c>
      <c r="N9" s="337">
        <v>14</v>
      </c>
      <c r="O9" s="93">
        <v>22</v>
      </c>
      <c r="P9" s="84">
        <f aca="true" t="shared" si="4" ref="P9:P20">IF(O9=0,"NA",N9/O9)</f>
        <v>0.6363636363636364</v>
      </c>
      <c r="Q9" s="337"/>
      <c r="R9" s="396"/>
      <c r="S9" s="84"/>
      <c r="T9" s="337">
        <f aca="true" t="shared" si="5" ref="T9:T22">SUM(Q9,N9,K9,H9,E9,B9)</f>
        <v>148441</v>
      </c>
      <c r="U9" s="396">
        <f aca="true" t="shared" si="6" ref="U9:U22">SUM(R9,O9,L9,I9,F9,C9)</f>
        <v>176625</v>
      </c>
      <c r="V9" s="84">
        <f t="shared" si="2"/>
        <v>0.8404302901627743</v>
      </c>
    </row>
    <row r="10" spans="1:22" ht="12.75">
      <c r="A10" s="89">
        <v>1998</v>
      </c>
      <c r="B10" s="337">
        <v>135913</v>
      </c>
      <c r="C10" s="93">
        <v>158005</v>
      </c>
      <c r="D10" s="84">
        <f t="shared" si="0"/>
        <v>0.8601816398215246</v>
      </c>
      <c r="E10" s="337">
        <v>45325</v>
      </c>
      <c r="F10" s="93">
        <v>53394</v>
      </c>
      <c r="G10" s="382">
        <f t="shared" si="1"/>
        <v>0.8488781511031201</v>
      </c>
      <c r="H10" s="337"/>
      <c r="I10" s="93"/>
      <c r="J10" s="84"/>
      <c r="K10" s="392">
        <v>212</v>
      </c>
      <c r="L10" s="93">
        <v>285</v>
      </c>
      <c r="M10" s="84">
        <f t="shared" si="3"/>
        <v>0.743859649122807</v>
      </c>
      <c r="N10" s="337">
        <v>15</v>
      </c>
      <c r="O10" s="93">
        <v>22</v>
      </c>
      <c r="P10" s="84">
        <f t="shared" si="4"/>
        <v>0.6818181818181818</v>
      </c>
      <c r="Q10" s="337"/>
      <c r="R10" s="396"/>
      <c r="S10" s="84"/>
      <c r="T10" s="337">
        <f t="shared" si="5"/>
        <v>181465</v>
      </c>
      <c r="U10" s="396">
        <f t="shared" si="6"/>
        <v>211706</v>
      </c>
      <c r="V10" s="84">
        <f t="shared" si="2"/>
        <v>0.8571556781574448</v>
      </c>
    </row>
    <row r="11" spans="1:22" ht="12.75">
      <c r="A11" s="89">
        <v>1999</v>
      </c>
      <c r="B11" s="337">
        <v>164365</v>
      </c>
      <c r="C11" s="93">
        <v>187463</v>
      </c>
      <c r="D11" s="84">
        <f t="shared" si="0"/>
        <v>0.8767863525068947</v>
      </c>
      <c r="E11" s="337">
        <v>55289</v>
      </c>
      <c r="F11" s="93">
        <v>63362</v>
      </c>
      <c r="G11" s="382">
        <f t="shared" si="1"/>
        <v>0.8725892490767337</v>
      </c>
      <c r="H11" s="337"/>
      <c r="I11" s="93"/>
      <c r="J11" s="84"/>
      <c r="K11" s="392">
        <v>173</v>
      </c>
      <c r="L11" s="93">
        <v>201</v>
      </c>
      <c r="M11" s="84">
        <f t="shared" si="3"/>
        <v>0.8606965174129353</v>
      </c>
      <c r="N11" s="337">
        <v>8</v>
      </c>
      <c r="O11" s="93">
        <v>13</v>
      </c>
      <c r="P11" s="84">
        <f t="shared" si="4"/>
        <v>0.6153846153846154</v>
      </c>
      <c r="Q11" s="337"/>
      <c r="R11" s="396"/>
      <c r="S11" s="84"/>
      <c r="T11" s="337">
        <f t="shared" si="5"/>
        <v>219835</v>
      </c>
      <c r="U11" s="396">
        <f t="shared" si="6"/>
        <v>251039</v>
      </c>
      <c r="V11" s="84">
        <f t="shared" si="2"/>
        <v>0.8757005883547975</v>
      </c>
    </row>
    <row r="12" spans="1:22" ht="12.75">
      <c r="A12" s="89">
        <v>2000</v>
      </c>
      <c r="B12" s="337">
        <v>198182</v>
      </c>
      <c r="C12" s="93">
        <v>223025</v>
      </c>
      <c r="D12" s="84">
        <f t="shared" si="0"/>
        <v>0.8886089003474946</v>
      </c>
      <c r="E12" s="337">
        <v>66410</v>
      </c>
      <c r="F12" s="93">
        <v>74846</v>
      </c>
      <c r="G12" s="382">
        <f t="shared" si="1"/>
        <v>0.8872885658552228</v>
      </c>
      <c r="H12" s="337"/>
      <c r="I12" s="93"/>
      <c r="J12" s="84"/>
      <c r="K12" s="392">
        <v>333</v>
      </c>
      <c r="L12" s="93">
        <v>406</v>
      </c>
      <c r="M12" s="84">
        <f t="shared" si="3"/>
        <v>0.8201970443349754</v>
      </c>
      <c r="N12" s="337">
        <v>2</v>
      </c>
      <c r="O12" s="93">
        <v>9</v>
      </c>
      <c r="P12" s="84">
        <f t="shared" si="4"/>
        <v>0.2222222222222222</v>
      </c>
      <c r="Q12" s="337"/>
      <c r="R12" s="396"/>
      <c r="S12" s="84"/>
      <c r="T12" s="337">
        <f t="shared" si="5"/>
        <v>264927</v>
      </c>
      <c r="U12" s="396">
        <f t="shared" si="6"/>
        <v>298286</v>
      </c>
      <c r="V12" s="84">
        <f t="shared" si="2"/>
        <v>0.8881643791528935</v>
      </c>
    </row>
    <row r="13" spans="1:22" ht="12.75">
      <c r="A13" s="89">
        <v>2001</v>
      </c>
      <c r="B13" s="337">
        <v>195393</v>
      </c>
      <c r="C13" s="93">
        <v>221439</v>
      </c>
      <c r="D13" s="84">
        <f t="shared" si="0"/>
        <v>0.8823784428217252</v>
      </c>
      <c r="E13" s="337">
        <v>66788</v>
      </c>
      <c r="F13" s="93">
        <v>77722</v>
      </c>
      <c r="G13" s="382">
        <f t="shared" si="1"/>
        <v>0.8593191117058233</v>
      </c>
      <c r="H13" s="337"/>
      <c r="I13" s="396"/>
      <c r="J13" s="84"/>
      <c r="K13" s="392">
        <v>269</v>
      </c>
      <c r="L13" s="93">
        <v>323</v>
      </c>
      <c r="M13" s="84">
        <f t="shared" si="3"/>
        <v>0.8328173374613003</v>
      </c>
      <c r="N13" s="337">
        <v>2</v>
      </c>
      <c r="O13" s="93">
        <v>8</v>
      </c>
      <c r="P13" s="84">
        <f t="shared" si="4"/>
        <v>0.25</v>
      </c>
      <c r="Q13" s="337"/>
      <c r="R13" s="396"/>
      <c r="S13" s="84"/>
      <c r="T13" s="337">
        <f t="shared" si="5"/>
        <v>262452</v>
      </c>
      <c r="U13" s="396">
        <f t="shared" si="6"/>
        <v>299492</v>
      </c>
      <c r="V13" s="84">
        <f t="shared" si="2"/>
        <v>0.8763239084850346</v>
      </c>
    </row>
    <row r="14" spans="1:22" ht="12.75">
      <c r="A14" s="89">
        <v>2002</v>
      </c>
      <c r="B14" s="337">
        <v>207432</v>
      </c>
      <c r="C14" s="93">
        <v>227464</v>
      </c>
      <c r="D14" s="84">
        <f t="shared" si="0"/>
        <v>0.9119333169204797</v>
      </c>
      <c r="E14" s="337">
        <v>80426</v>
      </c>
      <c r="F14" s="93">
        <v>89869</v>
      </c>
      <c r="G14" s="382">
        <f t="shared" si="1"/>
        <v>0.894924835037666</v>
      </c>
      <c r="H14" s="337"/>
      <c r="I14" s="396"/>
      <c r="J14" s="84"/>
      <c r="K14" s="392">
        <v>492</v>
      </c>
      <c r="L14" s="93">
        <v>585</v>
      </c>
      <c r="M14" s="84">
        <f t="shared" si="3"/>
        <v>0.841025641025641</v>
      </c>
      <c r="N14" s="337">
        <v>10</v>
      </c>
      <c r="O14" s="93">
        <v>13</v>
      </c>
      <c r="P14" s="84">
        <f t="shared" si="4"/>
        <v>0.7692307692307693</v>
      </c>
      <c r="Q14" s="337"/>
      <c r="R14" s="396"/>
      <c r="S14" s="84"/>
      <c r="T14" s="337">
        <f t="shared" si="5"/>
        <v>288360</v>
      </c>
      <c r="U14" s="396">
        <f t="shared" si="6"/>
        <v>317931</v>
      </c>
      <c r="V14" s="84">
        <f t="shared" si="2"/>
        <v>0.9069892523849514</v>
      </c>
    </row>
    <row r="15" spans="1:22" ht="12.75">
      <c r="A15" s="89">
        <v>2003</v>
      </c>
      <c r="B15" s="337">
        <v>220148</v>
      </c>
      <c r="C15" s="93">
        <v>235756</v>
      </c>
      <c r="D15" s="84">
        <f t="shared" si="0"/>
        <v>0.9337959585333989</v>
      </c>
      <c r="E15" s="337">
        <v>85946</v>
      </c>
      <c r="F15" s="93">
        <v>93305</v>
      </c>
      <c r="G15" s="382">
        <f t="shared" si="1"/>
        <v>0.9211296286372649</v>
      </c>
      <c r="H15" s="337"/>
      <c r="I15" s="396"/>
      <c r="J15" s="84"/>
      <c r="K15" s="392">
        <v>547</v>
      </c>
      <c r="L15" s="93">
        <v>626</v>
      </c>
      <c r="M15" s="84">
        <f t="shared" si="3"/>
        <v>0.8738019169329073</v>
      </c>
      <c r="N15" s="337">
        <v>6</v>
      </c>
      <c r="O15" s="93">
        <v>13</v>
      </c>
      <c r="P15" s="84">
        <f t="shared" si="4"/>
        <v>0.46153846153846156</v>
      </c>
      <c r="Q15" s="337"/>
      <c r="R15" s="396"/>
      <c r="S15" s="84"/>
      <c r="T15" s="337">
        <f t="shared" si="5"/>
        <v>306647</v>
      </c>
      <c r="U15" s="396">
        <f t="shared" si="6"/>
        <v>329700</v>
      </c>
      <c r="V15" s="84">
        <f t="shared" si="2"/>
        <v>0.9300788595693055</v>
      </c>
    </row>
    <row r="16" spans="1:22" ht="12.75">
      <c r="A16" s="89">
        <v>2004</v>
      </c>
      <c r="B16" s="337">
        <v>224414</v>
      </c>
      <c r="C16" s="93">
        <v>235320</v>
      </c>
      <c r="D16" s="84">
        <f t="shared" si="0"/>
        <v>0.9536545979942206</v>
      </c>
      <c r="E16" s="337">
        <v>103448</v>
      </c>
      <c r="F16" s="93">
        <v>109362</v>
      </c>
      <c r="G16" s="382">
        <f t="shared" si="1"/>
        <v>0.9459227153856001</v>
      </c>
      <c r="H16" s="337"/>
      <c r="I16" s="93"/>
      <c r="J16" s="84"/>
      <c r="K16" s="392">
        <v>126</v>
      </c>
      <c r="L16" s="93">
        <v>144</v>
      </c>
      <c r="M16" s="84">
        <f t="shared" si="3"/>
        <v>0.875</v>
      </c>
      <c r="N16" s="337">
        <v>4</v>
      </c>
      <c r="O16" s="93">
        <v>12</v>
      </c>
      <c r="P16" s="84">
        <f t="shared" si="4"/>
        <v>0.3333333333333333</v>
      </c>
      <c r="Q16" s="337"/>
      <c r="R16" s="396"/>
      <c r="S16" s="84"/>
      <c r="T16" s="337">
        <f t="shared" si="5"/>
        <v>327992</v>
      </c>
      <c r="U16" s="396">
        <f t="shared" si="6"/>
        <v>344838</v>
      </c>
      <c r="V16" s="84">
        <f t="shared" si="2"/>
        <v>0.9511480753281251</v>
      </c>
    </row>
    <row r="17" spans="1:22" ht="12.75">
      <c r="A17" s="89">
        <v>2005</v>
      </c>
      <c r="B17" s="337">
        <v>233255</v>
      </c>
      <c r="C17" s="93">
        <v>242055</v>
      </c>
      <c r="D17" s="84">
        <f t="shared" si="0"/>
        <v>0.9636446262213133</v>
      </c>
      <c r="E17" s="337">
        <v>98256</v>
      </c>
      <c r="F17" s="93">
        <v>102716</v>
      </c>
      <c r="G17" s="382">
        <f t="shared" si="1"/>
        <v>0.9565793060477433</v>
      </c>
      <c r="H17" s="337"/>
      <c r="I17" s="93"/>
      <c r="J17" s="84"/>
      <c r="K17" s="392">
        <v>197</v>
      </c>
      <c r="L17" s="93">
        <v>210</v>
      </c>
      <c r="M17" s="84">
        <f t="shared" si="3"/>
        <v>0.9380952380952381</v>
      </c>
      <c r="N17" s="337">
        <v>37</v>
      </c>
      <c r="O17" s="93">
        <v>43</v>
      </c>
      <c r="P17" s="84">
        <f t="shared" si="4"/>
        <v>0.8604651162790697</v>
      </c>
      <c r="Q17" s="337"/>
      <c r="R17" s="396"/>
      <c r="S17" s="84"/>
      <c r="T17" s="337">
        <f t="shared" si="5"/>
        <v>331745</v>
      </c>
      <c r="U17" s="396">
        <f t="shared" si="6"/>
        <v>345024</v>
      </c>
      <c r="V17" s="84">
        <f t="shared" si="2"/>
        <v>0.96151282229642</v>
      </c>
    </row>
    <row r="18" spans="1:22" ht="12.75">
      <c r="A18" s="89">
        <v>2006</v>
      </c>
      <c r="B18" s="337">
        <v>220240</v>
      </c>
      <c r="C18" s="93">
        <v>227298</v>
      </c>
      <c r="D18" s="84">
        <f t="shared" si="0"/>
        <v>0.9689482529542714</v>
      </c>
      <c r="E18" s="337">
        <v>86562</v>
      </c>
      <c r="F18" s="93">
        <v>89460</v>
      </c>
      <c r="G18" s="382">
        <f t="shared" si="1"/>
        <v>0.967605633802817</v>
      </c>
      <c r="H18" s="337"/>
      <c r="I18" s="93"/>
      <c r="J18" s="84"/>
      <c r="K18" s="392">
        <v>108</v>
      </c>
      <c r="L18" s="93">
        <v>113</v>
      </c>
      <c r="M18" s="84">
        <f t="shared" si="3"/>
        <v>0.9557522123893806</v>
      </c>
      <c r="N18" s="337">
        <v>24</v>
      </c>
      <c r="O18" s="93">
        <v>24</v>
      </c>
      <c r="P18" s="84">
        <f t="shared" si="4"/>
        <v>1</v>
      </c>
      <c r="Q18" s="337"/>
      <c r="R18" s="396"/>
      <c r="S18" s="84"/>
      <c r="T18" s="337">
        <f t="shared" si="5"/>
        <v>306934</v>
      </c>
      <c r="U18" s="396">
        <f t="shared" si="6"/>
        <v>316895</v>
      </c>
      <c r="V18" s="84">
        <f t="shared" si="2"/>
        <v>0.9685668754634816</v>
      </c>
    </row>
    <row r="19" spans="1:22" ht="12.75">
      <c r="A19" s="89">
        <v>2007</v>
      </c>
      <c r="B19" s="337">
        <v>228527</v>
      </c>
      <c r="C19" s="93">
        <v>233001</v>
      </c>
      <c r="D19" s="84">
        <f t="shared" si="0"/>
        <v>0.9807983656722503</v>
      </c>
      <c r="E19" s="337">
        <v>79917</v>
      </c>
      <c r="F19" s="93">
        <v>81572</v>
      </c>
      <c r="G19" s="382">
        <f t="shared" si="1"/>
        <v>0.9797111754033246</v>
      </c>
      <c r="H19" s="337"/>
      <c r="I19" s="93"/>
      <c r="J19" s="84"/>
      <c r="K19" s="392">
        <v>26</v>
      </c>
      <c r="L19" s="93">
        <v>28</v>
      </c>
      <c r="M19" s="84">
        <f t="shared" si="3"/>
        <v>0.9285714285714286</v>
      </c>
      <c r="N19" s="337">
        <v>29</v>
      </c>
      <c r="O19" s="93">
        <v>32</v>
      </c>
      <c r="P19" s="84">
        <f t="shared" si="4"/>
        <v>0.90625</v>
      </c>
      <c r="Q19" s="337">
        <v>2515</v>
      </c>
      <c r="R19" s="396">
        <v>2666</v>
      </c>
      <c r="S19" s="84">
        <f>IF(R19=0,"NA",Q19/R19)</f>
        <v>0.9433608402100525</v>
      </c>
      <c r="T19" s="337">
        <f t="shared" si="5"/>
        <v>311014</v>
      </c>
      <c r="U19" s="396">
        <f t="shared" si="6"/>
        <v>317299</v>
      </c>
      <c r="V19" s="84">
        <f t="shared" si="2"/>
        <v>0.9801921846586343</v>
      </c>
    </row>
    <row r="20" spans="1:22" ht="12.75">
      <c r="A20" s="89">
        <v>2008</v>
      </c>
      <c r="B20" s="337">
        <v>192746</v>
      </c>
      <c r="C20" s="93">
        <v>195667</v>
      </c>
      <c r="D20" s="84">
        <f t="shared" si="0"/>
        <v>0.9850715756872646</v>
      </c>
      <c r="E20" s="337">
        <v>70638</v>
      </c>
      <c r="F20" s="93">
        <v>71645</v>
      </c>
      <c r="G20" s="382">
        <f t="shared" si="1"/>
        <v>0.985944587898667</v>
      </c>
      <c r="H20" s="337">
        <v>9620</v>
      </c>
      <c r="I20" s="93">
        <v>9900</v>
      </c>
      <c r="J20" s="84">
        <f>IF(I20=0,"NA",H20/I20)</f>
        <v>0.9717171717171718</v>
      </c>
      <c r="K20" s="392">
        <v>27</v>
      </c>
      <c r="L20" s="93">
        <v>29</v>
      </c>
      <c r="M20" s="84">
        <f t="shared" si="3"/>
        <v>0.9310344827586207</v>
      </c>
      <c r="N20" s="337">
        <v>25</v>
      </c>
      <c r="O20" s="93">
        <v>29</v>
      </c>
      <c r="P20" s="84">
        <f t="shared" si="4"/>
        <v>0.8620689655172413</v>
      </c>
      <c r="Q20" s="337">
        <v>2623</v>
      </c>
      <c r="R20" s="396">
        <v>2787</v>
      </c>
      <c r="S20" s="84">
        <f>IF(R20=0,"NA",Q20/R20)</f>
        <v>0.9411553641908863</v>
      </c>
      <c r="T20" s="337">
        <f t="shared" si="5"/>
        <v>275679</v>
      </c>
      <c r="U20" s="396">
        <f t="shared" si="6"/>
        <v>280057</v>
      </c>
      <c r="V20" s="84">
        <f>IF(U20=0,"NA",T20/U20)</f>
        <v>0.9843674680511467</v>
      </c>
    </row>
    <row r="21" spans="1:22" ht="12.75">
      <c r="A21" s="89">
        <v>2009</v>
      </c>
      <c r="B21" s="337">
        <v>48428</v>
      </c>
      <c r="C21" s="93">
        <v>49330</v>
      </c>
      <c r="D21" s="84">
        <f t="shared" si="0"/>
        <v>0.9817149807419421</v>
      </c>
      <c r="E21" s="337">
        <v>7988</v>
      </c>
      <c r="F21" s="93">
        <v>8201</v>
      </c>
      <c r="G21" s="382">
        <f t="shared" si="1"/>
        <v>0.974027557614925</v>
      </c>
      <c r="H21" s="337">
        <v>791</v>
      </c>
      <c r="I21" s="93">
        <v>888</v>
      </c>
      <c r="J21" s="84">
        <f>IF(I21=0,"NA",H21/I21)</f>
        <v>0.8907657657657657</v>
      </c>
      <c r="K21" s="392">
        <v>225</v>
      </c>
      <c r="L21" s="93">
        <v>235</v>
      </c>
      <c r="M21" s="84">
        <f>IF(L21=0,"NA",K21/L21)</f>
        <v>0.9574468085106383</v>
      </c>
      <c r="N21" s="337">
        <v>11</v>
      </c>
      <c r="O21" s="93">
        <v>12</v>
      </c>
      <c r="P21" s="84">
        <f>IF(O21=0,"NA",N21/O21)</f>
        <v>0.9166666666666666</v>
      </c>
      <c r="Q21" s="337">
        <v>102</v>
      </c>
      <c r="R21" s="396">
        <v>110</v>
      </c>
      <c r="S21" s="84">
        <f>IF(R21=0,"NA",Q21/R21)</f>
        <v>0.9272727272727272</v>
      </c>
      <c r="T21" s="337">
        <f t="shared" si="5"/>
        <v>57545</v>
      </c>
      <c r="U21" s="396">
        <f t="shared" si="6"/>
        <v>58776</v>
      </c>
      <c r="V21" s="84">
        <f>IF(U21=0,"NA",T21/U21)</f>
        <v>0.9790560773104668</v>
      </c>
    </row>
    <row r="22" spans="1:22" ht="13.5" thickBot="1">
      <c r="A22" s="89">
        <v>2010</v>
      </c>
      <c r="B22" s="369">
        <v>383</v>
      </c>
      <c r="C22" s="274">
        <v>427</v>
      </c>
      <c r="D22" s="94">
        <f t="shared" si="0"/>
        <v>0.8969555035128806</v>
      </c>
      <c r="E22" s="369">
        <v>77</v>
      </c>
      <c r="F22" s="274">
        <v>86</v>
      </c>
      <c r="G22" s="390">
        <f t="shared" si="1"/>
        <v>0.8953488372093024</v>
      </c>
      <c r="H22" s="369">
        <v>14</v>
      </c>
      <c r="I22" s="274">
        <v>14</v>
      </c>
      <c r="J22" s="94">
        <f>IF(I22=0,"NA",H22/I22)</f>
        <v>1</v>
      </c>
      <c r="K22" s="393">
        <v>3</v>
      </c>
      <c r="L22" s="274">
        <v>3</v>
      </c>
      <c r="M22" s="94">
        <f>IF(L22=0,"NA",K22/L22)</f>
        <v>1</v>
      </c>
      <c r="N22" s="369"/>
      <c r="O22" s="274"/>
      <c r="P22" s="94"/>
      <c r="Q22" s="369">
        <v>3</v>
      </c>
      <c r="R22" s="398">
        <v>3</v>
      </c>
      <c r="S22" s="94">
        <f>IF(R22=0,"NA",Q22/R22)</f>
        <v>1</v>
      </c>
      <c r="T22" s="369">
        <f t="shared" si="5"/>
        <v>480</v>
      </c>
      <c r="U22" s="398">
        <f t="shared" si="6"/>
        <v>533</v>
      </c>
      <c r="V22" s="94">
        <f>IF(U22=0,"NA",T22/U22)</f>
        <v>0.900562851782364</v>
      </c>
    </row>
    <row r="23" spans="1:22" ht="13.5" thickBot="1">
      <c r="A23" s="85" t="s">
        <v>11</v>
      </c>
      <c r="B23" s="218">
        <f>SUM(B8:B22)</f>
        <v>2463721</v>
      </c>
      <c r="C23" s="272">
        <f>SUM(C8:C22)</f>
        <v>2668295</v>
      </c>
      <c r="D23" s="95">
        <f>B23/C23</f>
        <v>0.9233315656627172</v>
      </c>
      <c r="E23" s="218">
        <f>SUM(E8:E22)</f>
        <v>906522</v>
      </c>
      <c r="F23" s="272">
        <f>SUM(F8:F22)</f>
        <v>987883</v>
      </c>
      <c r="G23" s="95">
        <f>E23/F23</f>
        <v>0.9176410566838381</v>
      </c>
      <c r="H23" s="218">
        <f>SUM(H8:H22)</f>
        <v>10425</v>
      </c>
      <c r="I23" s="272">
        <f>SUM(I8:I22)</f>
        <v>10802</v>
      </c>
      <c r="J23" s="95">
        <f>H23/I23</f>
        <v>0.9650990557304203</v>
      </c>
      <c r="K23" s="218">
        <f>SUM(K8:K22)</f>
        <v>2839</v>
      </c>
      <c r="L23" s="272">
        <f>SUM(L8:L22)</f>
        <v>3337</v>
      </c>
      <c r="M23" s="95">
        <f>K23/L23</f>
        <v>0.8507641594246329</v>
      </c>
      <c r="N23" s="218">
        <f>SUM(N8:N22)</f>
        <v>187</v>
      </c>
      <c r="O23" s="272">
        <f>SUM(O8:O22)</f>
        <v>252</v>
      </c>
      <c r="P23" s="95">
        <f>N23/O23</f>
        <v>0.7420634920634921</v>
      </c>
      <c r="Q23" s="218">
        <f>SUM(Q8:Q22)</f>
        <v>5243</v>
      </c>
      <c r="R23" s="272">
        <f>SUM(R8:R22)</f>
        <v>5566</v>
      </c>
      <c r="S23" s="95">
        <f>Q23/R23</f>
        <v>0.9419690980955803</v>
      </c>
      <c r="T23" s="218">
        <f>SUM(T8:T22)</f>
        <v>3388937</v>
      </c>
      <c r="U23" s="272">
        <f>SUM(U8:U22)</f>
        <v>3676135</v>
      </c>
      <c r="V23" s="95">
        <f>T23/U23</f>
        <v>0.9218750127511639</v>
      </c>
    </row>
    <row r="24" spans="1:28" s="348" customFormat="1" ht="12.75">
      <c r="A24" s="330"/>
      <c r="B24" s="376"/>
      <c r="C24" s="376"/>
      <c r="D24" s="384"/>
      <c r="E24" s="376"/>
      <c r="F24" s="376"/>
      <c r="G24" s="384"/>
      <c r="H24" s="376"/>
      <c r="I24" s="376"/>
      <c r="J24" s="384"/>
      <c r="K24" s="376"/>
      <c r="L24" s="376"/>
      <c r="M24" s="384"/>
      <c r="N24" s="376"/>
      <c r="O24" s="376"/>
      <c r="P24" s="384"/>
      <c r="Q24" s="376"/>
      <c r="R24" s="376"/>
      <c r="S24" s="384"/>
      <c r="T24" s="376"/>
      <c r="U24" s="376"/>
      <c r="V24" s="384"/>
      <c r="W24" s="376"/>
      <c r="X24" s="376"/>
      <c r="Y24" s="384"/>
      <c r="Z24" s="376"/>
      <c r="AA24" s="376"/>
      <c r="AB24" s="384"/>
    </row>
    <row r="25" spans="1:43" ht="12.75">
      <c r="A25" s="329"/>
      <c r="B25" s="329"/>
      <c r="C25" s="329"/>
      <c r="D25" s="329"/>
      <c r="E25" s="329"/>
      <c r="F25" s="329"/>
      <c r="G25" s="329"/>
      <c r="H25" s="329"/>
      <c r="I25" s="329"/>
      <c r="J25" s="329"/>
      <c r="K25" s="329"/>
      <c r="L25" s="329"/>
      <c r="M25" s="329"/>
      <c r="N25" s="329"/>
      <c r="O25" s="329"/>
      <c r="P25" s="329"/>
      <c r="X25" s="348"/>
      <c r="Y25" s="348"/>
      <c r="Z25" s="348"/>
      <c r="AA25" s="348"/>
      <c r="AB25" s="348"/>
      <c r="AC25" s="348"/>
      <c r="AD25" s="348"/>
      <c r="AE25" s="348"/>
      <c r="AF25" s="348"/>
      <c r="AG25" s="348"/>
      <c r="AH25" s="348"/>
      <c r="AI25" s="348"/>
      <c r="AJ25" s="348"/>
      <c r="AK25" s="348"/>
      <c r="AL25" s="348"/>
      <c r="AM25" s="348"/>
      <c r="AN25" s="348"/>
      <c r="AO25" s="348"/>
      <c r="AP25" s="348"/>
      <c r="AQ25" s="348"/>
    </row>
    <row r="26" spans="1:43" ht="12.75">
      <c r="A26" s="329"/>
      <c r="B26" s="329"/>
      <c r="C26" s="329"/>
      <c r="D26" s="329"/>
      <c r="E26" s="329"/>
      <c r="F26" s="329"/>
      <c r="G26" s="329"/>
      <c r="H26" s="329"/>
      <c r="I26" s="329"/>
      <c r="J26" s="329" t="s">
        <v>53</v>
      </c>
      <c r="K26" s="329"/>
      <c r="L26" s="329"/>
      <c r="M26" s="329"/>
      <c r="N26" s="329"/>
      <c r="O26" s="329"/>
      <c r="P26" s="329"/>
      <c r="X26" s="348"/>
      <c r="Y26" s="348"/>
      <c r="Z26" s="348"/>
      <c r="AA26" s="348"/>
      <c r="AB26" s="348"/>
      <c r="AC26" s="348"/>
      <c r="AD26" s="348"/>
      <c r="AE26" s="348"/>
      <c r="AF26" s="348"/>
      <c r="AG26" s="348"/>
      <c r="AH26" s="348"/>
      <c r="AI26" s="348"/>
      <c r="AJ26" s="348"/>
      <c r="AK26" s="348"/>
      <c r="AL26" s="348"/>
      <c r="AM26" s="348"/>
      <c r="AN26" s="348"/>
      <c r="AO26" s="348"/>
      <c r="AP26" s="348"/>
      <c r="AQ26" s="348"/>
    </row>
    <row r="27" spans="1:47" ht="12.75">
      <c r="A27" s="287"/>
      <c r="Q27" s="348"/>
      <c r="R27" s="348"/>
      <c r="S27" s="348"/>
      <c r="T27" s="348"/>
      <c r="U27" s="348"/>
      <c r="V27" s="348"/>
      <c r="W27" s="348"/>
      <c r="X27" s="352"/>
      <c r="Y27" s="352"/>
      <c r="Z27" s="352"/>
      <c r="AA27" s="352"/>
      <c r="AB27" s="352"/>
      <c r="AC27" s="352"/>
      <c r="AD27" s="352"/>
      <c r="AE27" s="352"/>
      <c r="AF27" s="352"/>
      <c r="AG27" s="352"/>
      <c r="AH27" s="352"/>
      <c r="AI27" s="352"/>
      <c r="AJ27" s="352"/>
      <c r="AK27" s="352"/>
      <c r="AL27" s="352"/>
      <c r="AM27" s="352"/>
      <c r="AN27" s="348"/>
      <c r="AO27" s="348"/>
      <c r="AP27" s="348"/>
      <c r="AQ27" s="348"/>
      <c r="AR27" s="348"/>
      <c r="AS27" s="348"/>
      <c r="AT27" s="348"/>
      <c r="AU27" s="348"/>
    </row>
    <row r="28" spans="17:47" ht="12.75">
      <c r="Q28" s="348"/>
      <c r="R28" s="348"/>
      <c r="S28" s="348"/>
      <c r="T28" s="348"/>
      <c r="U28" s="348"/>
      <c r="V28" s="348"/>
      <c r="W28" s="348"/>
      <c r="X28" s="353"/>
      <c r="Y28" s="354"/>
      <c r="Z28" s="354"/>
      <c r="AA28" s="354"/>
      <c r="AB28" s="354"/>
      <c r="AC28" s="354"/>
      <c r="AD28" s="354"/>
      <c r="AE28" s="354"/>
      <c r="AF28" s="354"/>
      <c r="AG28" s="354"/>
      <c r="AH28" s="353"/>
      <c r="AI28" s="354"/>
      <c r="AJ28" s="353"/>
      <c r="AK28" s="353"/>
      <c r="AL28" s="354"/>
      <c r="AM28" s="354"/>
      <c r="AN28" s="348"/>
      <c r="AO28" s="348"/>
      <c r="AP28" s="348"/>
      <c r="AQ28" s="348"/>
      <c r="AR28" s="588"/>
      <c r="AS28" s="588"/>
      <c r="AT28" s="348"/>
      <c r="AU28" s="348"/>
    </row>
    <row r="29" spans="17:47" ht="12.75">
      <c r="Q29" s="348"/>
      <c r="R29" s="348"/>
      <c r="S29" s="352"/>
      <c r="T29" s="352"/>
      <c r="U29" s="352"/>
      <c r="V29" s="352"/>
      <c r="W29" s="352"/>
      <c r="X29" s="352"/>
      <c r="Y29" s="352"/>
      <c r="Z29" s="352"/>
      <c r="AA29" s="352"/>
      <c r="AB29" s="352"/>
      <c r="AC29" s="352"/>
      <c r="AD29" s="352"/>
      <c r="AE29" s="352"/>
      <c r="AF29" s="352"/>
      <c r="AG29" s="352"/>
      <c r="AH29" s="352"/>
      <c r="AI29" s="354"/>
      <c r="AJ29" s="353"/>
      <c r="AK29" s="353"/>
      <c r="AL29" s="354"/>
      <c r="AM29" s="354"/>
      <c r="AN29" s="348"/>
      <c r="AO29" s="348"/>
      <c r="AP29" s="348"/>
      <c r="AQ29" s="348"/>
      <c r="AR29" s="348"/>
      <c r="AS29" s="348"/>
      <c r="AT29" s="348"/>
      <c r="AU29" s="348"/>
    </row>
    <row r="30" spans="17:47" ht="12.75">
      <c r="Q30" s="348"/>
      <c r="R30" s="348"/>
      <c r="S30" s="353"/>
      <c r="T30" s="354"/>
      <c r="U30" s="354"/>
      <c r="V30" s="354"/>
      <c r="W30" s="354"/>
      <c r="X30" s="354"/>
      <c r="Y30" s="354"/>
      <c r="Z30" s="354"/>
      <c r="AA30" s="354"/>
      <c r="AB30" s="354"/>
      <c r="AC30" s="353"/>
      <c r="AD30" s="354"/>
      <c r="AE30" s="353"/>
      <c r="AF30" s="353"/>
      <c r="AG30" s="354"/>
      <c r="AH30" s="354"/>
      <c r="AI30" s="353"/>
      <c r="AJ30" s="353"/>
      <c r="AK30" s="353"/>
      <c r="AL30" s="354"/>
      <c r="AM30" s="354"/>
      <c r="AN30" s="348"/>
      <c r="AO30" s="348"/>
      <c r="AP30" s="348"/>
      <c r="AQ30" s="354"/>
      <c r="AR30" s="348"/>
      <c r="AS30" s="348"/>
      <c r="AT30" s="348"/>
      <c r="AU30" s="348"/>
    </row>
    <row r="31" spans="17:47" ht="12.75">
      <c r="Q31" s="348"/>
      <c r="R31" s="352"/>
      <c r="S31" s="353"/>
      <c r="T31" s="354"/>
      <c r="U31" s="354"/>
      <c r="V31" s="354"/>
      <c r="W31" s="353"/>
      <c r="X31" s="354"/>
      <c r="Y31" s="354"/>
      <c r="Z31" s="353"/>
      <c r="AA31" s="354"/>
      <c r="AB31" s="353"/>
      <c r="AC31" s="353"/>
      <c r="AD31" s="354"/>
      <c r="AE31" s="353"/>
      <c r="AF31" s="353"/>
      <c r="AG31" s="354"/>
      <c r="AH31" s="354"/>
      <c r="AI31" s="353"/>
      <c r="AJ31" s="353"/>
      <c r="AK31" s="353"/>
      <c r="AL31" s="354"/>
      <c r="AM31" s="354"/>
      <c r="AN31" s="348"/>
      <c r="AO31" s="348"/>
      <c r="AP31" s="348"/>
      <c r="AQ31" s="354"/>
      <c r="AR31" s="348"/>
      <c r="AS31" s="348"/>
      <c r="AT31" s="348"/>
      <c r="AU31" s="348"/>
    </row>
    <row r="32" spans="17:47" ht="12.75">
      <c r="Q32" s="348"/>
      <c r="R32" s="353"/>
      <c r="S32" s="353"/>
      <c r="T32" s="354"/>
      <c r="U32" s="354"/>
      <c r="V32" s="354"/>
      <c r="W32" s="353"/>
      <c r="X32" s="354"/>
      <c r="Y32" s="354"/>
      <c r="Z32" s="353"/>
      <c r="AA32" s="353"/>
      <c r="AB32" s="353"/>
      <c r="AC32" s="353"/>
      <c r="AD32" s="353"/>
      <c r="AE32" s="353"/>
      <c r="AF32" s="353"/>
      <c r="AG32" s="354"/>
      <c r="AH32" s="354"/>
      <c r="AI32" s="353"/>
      <c r="AJ32" s="353"/>
      <c r="AK32" s="353"/>
      <c r="AL32" s="354"/>
      <c r="AM32" s="354"/>
      <c r="AN32" s="348"/>
      <c r="AO32" s="348"/>
      <c r="AP32" s="348"/>
      <c r="AQ32" s="354"/>
      <c r="AR32" s="348"/>
      <c r="AS32" s="348"/>
      <c r="AT32" s="348"/>
      <c r="AU32" s="348"/>
    </row>
    <row r="33" spans="17:47" ht="12.75">
      <c r="Q33" s="348"/>
      <c r="R33" s="353"/>
      <c r="S33" s="353"/>
      <c r="T33" s="354"/>
      <c r="U33" s="354"/>
      <c r="V33" s="354"/>
      <c r="W33" s="354"/>
      <c r="X33" s="354"/>
      <c r="Y33" s="354"/>
      <c r="Z33" s="353"/>
      <c r="AA33" s="354"/>
      <c r="AB33" s="353"/>
      <c r="AC33" s="353"/>
      <c r="AD33" s="353"/>
      <c r="AE33" s="353"/>
      <c r="AF33" s="353"/>
      <c r="AG33" s="354"/>
      <c r="AH33" s="354"/>
      <c r="AI33" s="353"/>
      <c r="AJ33" s="353"/>
      <c r="AK33" s="353"/>
      <c r="AL33" s="354"/>
      <c r="AM33" s="354"/>
      <c r="AN33" s="348"/>
      <c r="AO33" s="348"/>
      <c r="AP33" s="348"/>
      <c r="AQ33" s="354"/>
      <c r="AR33" s="348"/>
      <c r="AS33" s="348"/>
      <c r="AT33" s="348"/>
      <c r="AU33" s="348"/>
    </row>
    <row r="34" spans="17:47" ht="12.75">
      <c r="Q34" s="348"/>
      <c r="R34" s="353"/>
      <c r="S34" s="353"/>
      <c r="T34" s="354"/>
      <c r="U34" s="354"/>
      <c r="V34" s="354"/>
      <c r="W34" s="353"/>
      <c r="X34" s="354"/>
      <c r="Y34" s="354"/>
      <c r="Z34" s="353"/>
      <c r="AA34" s="354"/>
      <c r="AB34" s="353"/>
      <c r="AC34" s="353"/>
      <c r="AD34" s="353"/>
      <c r="AE34" s="353"/>
      <c r="AF34" s="353"/>
      <c r="AG34" s="354"/>
      <c r="AH34" s="354"/>
      <c r="AI34" s="353"/>
      <c r="AJ34" s="353"/>
      <c r="AK34" s="353"/>
      <c r="AL34" s="354"/>
      <c r="AM34" s="354"/>
      <c r="AN34" s="348"/>
      <c r="AO34" s="348"/>
      <c r="AP34" s="348"/>
      <c r="AQ34" s="354"/>
      <c r="AR34" s="348"/>
      <c r="AS34" s="348"/>
      <c r="AT34" s="348"/>
      <c r="AU34" s="348"/>
    </row>
    <row r="35" spans="17:47" ht="12.75">
      <c r="Q35" s="348"/>
      <c r="R35" s="353"/>
      <c r="S35" s="353"/>
      <c r="T35" s="354"/>
      <c r="U35" s="354"/>
      <c r="V35" s="354"/>
      <c r="W35" s="353"/>
      <c r="X35" s="354"/>
      <c r="Y35" s="354"/>
      <c r="Z35" s="353"/>
      <c r="AA35" s="354"/>
      <c r="AB35" s="353"/>
      <c r="AC35" s="353"/>
      <c r="AD35" s="353"/>
      <c r="AE35" s="353"/>
      <c r="AF35" s="353"/>
      <c r="AG35" s="354"/>
      <c r="AH35" s="354"/>
      <c r="AI35" s="353"/>
      <c r="AJ35" s="353"/>
      <c r="AK35" s="353"/>
      <c r="AL35" s="354"/>
      <c r="AM35" s="354"/>
      <c r="AN35" s="348"/>
      <c r="AO35" s="348"/>
      <c r="AP35" s="348"/>
      <c r="AQ35" s="354"/>
      <c r="AR35" s="348"/>
      <c r="AS35" s="348"/>
      <c r="AT35" s="348"/>
      <c r="AU35" s="348"/>
    </row>
    <row r="36" spans="17:47" ht="12.75">
      <c r="Q36" s="348"/>
      <c r="R36" s="353"/>
      <c r="S36" s="353"/>
      <c r="T36" s="354"/>
      <c r="U36" s="354"/>
      <c r="V36" s="354"/>
      <c r="W36" s="353"/>
      <c r="X36" s="354"/>
      <c r="Y36" s="354"/>
      <c r="Z36" s="353"/>
      <c r="AA36" s="353"/>
      <c r="AB36" s="353"/>
      <c r="AC36" s="353"/>
      <c r="AD36" s="353"/>
      <c r="AE36" s="353"/>
      <c r="AF36" s="353"/>
      <c r="AG36" s="354"/>
      <c r="AH36" s="354"/>
      <c r="AI36" s="353"/>
      <c r="AJ36" s="353"/>
      <c r="AK36" s="353"/>
      <c r="AL36" s="354"/>
      <c r="AM36" s="354"/>
      <c r="AN36" s="348"/>
      <c r="AO36" s="348"/>
      <c r="AP36" s="348"/>
      <c r="AQ36" s="354"/>
      <c r="AR36" s="348"/>
      <c r="AS36" s="348"/>
      <c r="AT36" s="348"/>
      <c r="AU36" s="348"/>
    </row>
    <row r="37" spans="17:47" ht="12.75">
      <c r="Q37" s="348"/>
      <c r="R37" s="353"/>
      <c r="S37" s="353"/>
      <c r="T37" s="354"/>
      <c r="U37" s="354"/>
      <c r="V37" s="354"/>
      <c r="W37" s="353"/>
      <c r="X37" s="354"/>
      <c r="Y37" s="354"/>
      <c r="Z37" s="353"/>
      <c r="AA37" s="354"/>
      <c r="AB37" s="353"/>
      <c r="AC37" s="353"/>
      <c r="AD37" s="353"/>
      <c r="AE37" s="353"/>
      <c r="AF37" s="353"/>
      <c r="AG37" s="354"/>
      <c r="AH37" s="354"/>
      <c r="AI37" s="353"/>
      <c r="AJ37" s="353"/>
      <c r="AK37" s="353"/>
      <c r="AL37" s="354"/>
      <c r="AM37" s="353"/>
      <c r="AN37" s="348"/>
      <c r="AO37" s="348"/>
      <c r="AP37" s="348"/>
      <c r="AQ37" s="354"/>
      <c r="AR37" s="348"/>
      <c r="AS37" s="348"/>
      <c r="AT37" s="348"/>
      <c r="AU37" s="348"/>
    </row>
    <row r="38" spans="17:47" ht="12.75">
      <c r="Q38" s="348"/>
      <c r="R38" s="353"/>
      <c r="S38" s="353"/>
      <c r="T38" s="354"/>
      <c r="U38" s="354"/>
      <c r="V38" s="354"/>
      <c r="W38" s="353"/>
      <c r="X38" s="354"/>
      <c r="Y38" s="354"/>
      <c r="Z38" s="353"/>
      <c r="AA38" s="354"/>
      <c r="AB38" s="353"/>
      <c r="AC38" s="353"/>
      <c r="AD38" s="353"/>
      <c r="AE38" s="353"/>
      <c r="AF38" s="353"/>
      <c r="AG38" s="354"/>
      <c r="AH38" s="354"/>
      <c r="AI38" s="353"/>
      <c r="AJ38" s="353"/>
      <c r="AK38" s="353"/>
      <c r="AL38" s="353"/>
      <c r="AM38" s="354"/>
      <c r="AN38" s="348"/>
      <c r="AO38" s="348"/>
      <c r="AP38" s="348"/>
      <c r="AQ38" s="354"/>
      <c r="AR38" s="348"/>
      <c r="AS38" s="348"/>
      <c r="AT38" s="348"/>
      <c r="AU38" s="348"/>
    </row>
    <row r="39" spans="17:47" ht="12.75">
      <c r="Q39" s="348"/>
      <c r="R39" s="353"/>
      <c r="S39" s="353"/>
      <c r="T39" s="354"/>
      <c r="U39" s="354"/>
      <c r="V39" s="354"/>
      <c r="W39" s="353"/>
      <c r="X39" s="354"/>
      <c r="Y39" s="354"/>
      <c r="Z39" s="353"/>
      <c r="AA39" s="353"/>
      <c r="AB39" s="353"/>
      <c r="AC39" s="353"/>
      <c r="AD39" s="353"/>
      <c r="AE39" s="353"/>
      <c r="AF39" s="353"/>
      <c r="AG39" s="354"/>
      <c r="AH39" s="353"/>
      <c r="AI39" s="353"/>
      <c r="AJ39" s="353"/>
      <c r="AK39" s="353"/>
      <c r="AL39" s="353"/>
      <c r="AM39" s="354"/>
      <c r="AN39" s="348"/>
      <c r="AO39" s="348"/>
      <c r="AP39" s="348"/>
      <c r="AQ39" s="353"/>
      <c r="AR39" s="348"/>
      <c r="AS39" s="348"/>
      <c r="AT39" s="348"/>
      <c r="AU39" s="348"/>
    </row>
    <row r="40" spans="17:47" ht="12.75">
      <c r="Q40" s="348"/>
      <c r="R40" s="353"/>
      <c r="S40" s="353"/>
      <c r="T40" s="354"/>
      <c r="U40" s="354"/>
      <c r="V40" s="354"/>
      <c r="W40" s="353"/>
      <c r="X40" s="354"/>
      <c r="Y40" s="354"/>
      <c r="Z40" s="353"/>
      <c r="AA40" s="353"/>
      <c r="AB40" s="353"/>
      <c r="AC40" s="353"/>
      <c r="AD40" s="353"/>
      <c r="AE40" s="353"/>
      <c r="AF40" s="353"/>
      <c r="AG40" s="353"/>
      <c r="AH40" s="354"/>
      <c r="AI40" s="353"/>
      <c r="AJ40" s="353"/>
      <c r="AK40" s="353"/>
      <c r="AL40" s="353"/>
      <c r="AM40" s="353"/>
      <c r="AN40" s="348"/>
      <c r="AO40" s="348"/>
      <c r="AP40" s="348"/>
      <c r="AQ40" s="354"/>
      <c r="AR40" s="348"/>
      <c r="AS40" s="348"/>
      <c r="AT40" s="348"/>
      <c r="AU40" s="348"/>
    </row>
    <row r="41" spans="17:47" ht="12.75">
      <c r="Q41" s="348"/>
      <c r="R41" s="353"/>
      <c r="S41" s="353"/>
      <c r="T41" s="353"/>
      <c r="U41" s="353"/>
      <c r="V41" s="353"/>
      <c r="W41" s="353"/>
      <c r="X41" s="354"/>
      <c r="Y41" s="354"/>
      <c r="Z41" s="353"/>
      <c r="AA41" s="354"/>
      <c r="AB41" s="353"/>
      <c r="AC41" s="353"/>
      <c r="AD41" s="353"/>
      <c r="AE41" s="353"/>
      <c r="AF41" s="353"/>
      <c r="AG41" s="353"/>
      <c r="AH41" s="354"/>
      <c r="AI41" s="353"/>
      <c r="AJ41" s="353"/>
      <c r="AK41" s="353"/>
      <c r="AL41" s="353"/>
      <c r="AM41" s="353"/>
      <c r="AN41" s="348"/>
      <c r="AO41" s="348"/>
      <c r="AP41" s="348"/>
      <c r="AQ41" s="354"/>
      <c r="AR41" s="348"/>
      <c r="AS41" s="348"/>
      <c r="AT41" s="348"/>
      <c r="AU41" s="348"/>
    </row>
    <row r="42" spans="17:47" ht="12.75">
      <c r="Q42" s="348"/>
      <c r="R42" s="353"/>
      <c r="S42" s="353"/>
      <c r="T42" s="353"/>
      <c r="U42" s="353"/>
      <c r="V42" s="353"/>
      <c r="W42" s="353"/>
      <c r="X42" s="353"/>
      <c r="Y42" s="353"/>
      <c r="Z42" s="353"/>
      <c r="AA42" s="354"/>
      <c r="AB42" s="353"/>
      <c r="AC42" s="353"/>
      <c r="AD42" s="353"/>
      <c r="AE42" s="353"/>
      <c r="AF42" s="353"/>
      <c r="AG42" s="353"/>
      <c r="AH42" s="353"/>
      <c r="AI42" s="353"/>
      <c r="AJ42" s="353"/>
      <c r="AK42" s="353"/>
      <c r="AL42" s="353"/>
      <c r="AM42" s="353"/>
      <c r="AN42" s="348"/>
      <c r="AO42" s="348"/>
      <c r="AP42" s="348"/>
      <c r="AQ42" s="353"/>
      <c r="AR42" s="348"/>
      <c r="AS42" s="348"/>
      <c r="AT42" s="348"/>
      <c r="AU42" s="348"/>
    </row>
    <row r="43" spans="17:47" ht="12.75">
      <c r="Q43" s="348"/>
      <c r="R43" s="353"/>
      <c r="S43" s="353"/>
      <c r="T43" s="354"/>
      <c r="U43" s="353"/>
      <c r="V43" s="353"/>
      <c r="W43" s="353"/>
      <c r="X43" s="353"/>
      <c r="Y43" s="353"/>
      <c r="Z43" s="353"/>
      <c r="AA43" s="353"/>
      <c r="AB43" s="353"/>
      <c r="AC43" s="353"/>
      <c r="AD43" s="353"/>
      <c r="AE43" s="353"/>
      <c r="AF43" s="353"/>
      <c r="AG43" s="353"/>
      <c r="AH43" s="353"/>
      <c r="AI43" s="348"/>
      <c r="AJ43" s="353"/>
      <c r="AK43" s="353"/>
      <c r="AL43" s="348"/>
      <c r="AM43" s="353"/>
      <c r="AN43" s="348"/>
      <c r="AO43" s="348"/>
      <c r="AP43" s="348"/>
      <c r="AQ43" s="353"/>
      <c r="AR43" s="348"/>
      <c r="AS43" s="348"/>
      <c r="AT43" s="348"/>
      <c r="AU43" s="348"/>
    </row>
    <row r="44" spans="17:47" ht="12.75">
      <c r="Q44" s="348"/>
      <c r="R44" s="353"/>
      <c r="S44" s="353"/>
      <c r="T44" s="354"/>
      <c r="U44" s="354"/>
      <c r="V44" s="354"/>
      <c r="W44" s="353"/>
      <c r="X44" s="354"/>
      <c r="Y44" s="354"/>
      <c r="Z44" s="354"/>
      <c r="AA44" s="354"/>
      <c r="AB44" s="353"/>
      <c r="AC44" s="353"/>
      <c r="AD44" s="353"/>
      <c r="AE44" s="353"/>
      <c r="AF44" s="353"/>
      <c r="AG44" s="353"/>
      <c r="AH44" s="353"/>
      <c r="AI44" s="352"/>
      <c r="AJ44" s="353"/>
      <c r="AK44" s="353"/>
      <c r="AL44" s="348"/>
      <c r="AM44" s="353"/>
      <c r="AN44" s="348"/>
      <c r="AO44" s="348"/>
      <c r="AP44" s="348"/>
      <c r="AQ44" s="353"/>
      <c r="AR44" s="348"/>
      <c r="AS44" s="348"/>
      <c r="AT44" s="348"/>
      <c r="AU44" s="348"/>
    </row>
    <row r="45" spans="17:47" ht="12.75">
      <c r="Q45" s="348"/>
      <c r="R45" s="353"/>
      <c r="S45" s="354"/>
      <c r="T45" s="353"/>
      <c r="U45" s="353"/>
      <c r="V45" s="353"/>
      <c r="W45" s="353"/>
      <c r="X45" s="353"/>
      <c r="Y45" s="353"/>
      <c r="Z45" s="353"/>
      <c r="AA45" s="353"/>
      <c r="AB45" s="353"/>
      <c r="AC45" s="353"/>
      <c r="AD45" s="353"/>
      <c r="AE45" s="353"/>
      <c r="AF45" s="353"/>
      <c r="AG45" s="353"/>
      <c r="AH45" s="353"/>
      <c r="AI45" s="353"/>
      <c r="AJ45" s="353"/>
      <c r="AK45" s="353"/>
      <c r="AL45" s="348"/>
      <c r="AM45" s="353"/>
      <c r="AN45" s="348"/>
      <c r="AO45" s="348"/>
      <c r="AP45" s="348"/>
      <c r="AQ45" s="348"/>
      <c r="AR45" s="348"/>
      <c r="AS45" s="348"/>
      <c r="AT45" s="348"/>
      <c r="AU45" s="348"/>
    </row>
    <row r="46" spans="17:47" ht="12.75">
      <c r="Q46" s="348"/>
      <c r="R46" s="348"/>
      <c r="S46" s="348"/>
      <c r="T46" s="348"/>
      <c r="U46" s="348"/>
      <c r="V46" s="348"/>
      <c r="W46" s="348"/>
      <c r="X46" s="353"/>
      <c r="Y46" s="354"/>
      <c r="Z46" s="354"/>
      <c r="AA46" s="354"/>
      <c r="AB46" s="348"/>
      <c r="AC46" s="348"/>
      <c r="AD46" s="353"/>
      <c r="AE46" s="354"/>
      <c r="AF46" s="354"/>
      <c r="AG46" s="348"/>
      <c r="AH46" s="348"/>
      <c r="AI46" s="353"/>
      <c r="AJ46" s="354"/>
      <c r="AK46" s="353"/>
      <c r="AL46" s="348"/>
      <c r="AM46" s="348"/>
      <c r="AN46" s="348"/>
      <c r="AO46" s="348"/>
      <c r="AP46" s="348"/>
      <c r="AQ46" s="348"/>
      <c r="AR46" s="348"/>
      <c r="AS46" s="348"/>
      <c r="AT46" s="348"/>
      <c r="AU46" s="348"/>
    </row>
    <row r="47" spans="17:47" ht="12.75">
      <c r="Q47" s="348"/>
      <c r="R47" s="348"/>
      <c r="S47" s="348"/>
      <c r="T47" s="348"/>
      <c r="U47" s="348"/>
      <c r="V47" s="348"/>
      <c r="W47" s="348"/>
      <c r="X47" s="353"/>
      <c r="Y47" s="354"/>
      <c r="Z47" s="354"/>
      <c r="AA47" s="354"/>
      <c r="AB47" s="348"/>
      <c r="AC47" s="348"/>
      <c r="AD47" s="353"/>
      <c r="AE47" s="354"/>
      <c r="AF47" s="354"/>
      <c r="AG47" s="348"/>
      <c r="AH47" s="348"/>
      <c r="AI47" s="353"/>
      <c r="AJ47" s="353"/>
      <c r="AK47" s="353"/>
      <c r="AL47" s="348"/>
      <c r="AM47" s="348"/>
      <c r="AN47" s="348"/>
      <c r="AO47" s="348"/>
      <c r="AP47" s="348"/>
      <c r="AQ47" s="348"/>
      <c r="AR47" s="330"/>
      <c r="AS47" s="330"/>
      <c r="AT47" s="348"/>
      <c r="AU47" s="348"/>
    </row>
    <row r="48" spans="17:47" ht="12.75">
      <c r="Q48" s="348"/>
      <c r="R48" s="348"/>
      <c r="S48" s="352"/>
      <c r="T48" s="352"/>
      <c r="U48" s="352"/>
      <c r="V48" s="352"/>
      <c r="W48" s="352"/>
      <c r="X48" s="352"/>
      <c r="Y48" s="352"/>
      <c r="Z48" s="352"/>
      <c r="AA48" s="352"/>
      <c r="AB48" s="352"/>
      <c r="AC48" s="352"/>
      <c r="AD48" s="352"/>
      <c r="AE48" s="352"/>
      <c r="AF48" s="352"/>
      <c r="AG48" s="352"/>
      <c r="AH48" s="352"/>
      <c r="AI48" s="353"/>
      <c r="AJ48" s="353"/>
      <c r="AK48" s="353"/>
      <c r="AL48" s="348"/>
      <c r="AM48" s="348"/>
      <c r="AN48" s="348"/>
      <c r="AO48" s="348"/>
      <c r="AP48" s="348"/>
      <c r="AQ48" s="348"/>
      <c r="AR48" s="348"/>
      <c r="AS48" s="348"/>
      <c r="AT48" s="348"/>
      <c r="AU48" s="348"/>
    </row>
    <row r="49" spans="17:47" ht="12.75">
      <c r="Q49" s="348"/>
      <c r="R49" s="349"/>
      <c r="S49" s="353"/>
      <c r="T49" s="354"/>
      <c r="U49" s="354"/>
      <c r="V49" s="354"/>
      <c r="W49" s="354"/>
      <c r="X49" s="354"/>
      <c r="Y49" s="354"/>
      <c r="Z49" s="354"/>
      <c r="AA49" s="354"/>
      <c r="AB49" s="354"/>
      <c r="AC49" s="353"/>
      <c r="AD49" s="354"/>
      <c r="AE49" s="353"/>
      <c r="AF49" s="353"/>
      <c r="AG49" s="354"/>
      <c r="AH49" s="354"/>
      <c r="AI49" s="353"/>
      <c r="AJ49" s="353"/>
      <c r="AK49" s="353"/>
      <c r="AL49" s="348"/>
      <c r="AM49" s="348"/>
      <c r="AN49" s="348"/>
      <c r="AO49" s="348"/>
      <c r="AP49" s="348"/>
      <c r="AQ49" s="354"/>
      <c r="AR49" s="348"/>
      <c r="AS49" s="348"/>
      <c r="AT49" s="348"/>
      <c r="AU49" s="348"/>
    </row>
    <row r="50" spans="17:47" ht="12.75">
      <c r="Q50" s="348"/>
      <c r="R50" s="350"/>
      <c r="S50" s="353"/>
      <c r="T50" s="354"/>
      <c r="U50" s="354"/>
      <c r="V50" s="354"/>
      <c r="W50" s="353"/>
      <c r="X50" s="354"/>
      <c r="Y50" s="354"/>
      <c r="Z50" s="353"/>
      <c r="AA50" s="354"/>
      <c r="AB50" s="353"/>
      <c r="AC50" s="353"/>
      <c r="AD50" s="354"/>
      <c r="AE50" s="353"/>
      <c r="AF50" s="353"/>
      <c r="AG50" s="354"/>
      <c r="AH50" s="354"/>
      <c r="AI50" s="353"/>
      <c r="AJ50" s="353"/>
      <c r="AK50" s="353"/>
      <c r="AL50" s="348"/>
      <c r="AM50" s="348"/>
      <c r="AN50" s="348"/>
      <c r="AO50" s="348"/>
      <c r="AP50" s="348"/>
      <c r="AQ50" s="354"/>
      <c r="AR50" s="348"/>
      <c r="AS50" s="348"/>
      <c r="AT50" s="348"/>
      <c r="AU50" s="348"/>
    </row>
    <row r="51" spans="17:47" ht="12.75">
      <c r="Q51" s="348"/>
      <c r="R51" s="290"/>
      <c r="S51" s="353"/>
      <c r="T51" s="354"/>
      <c r="U51" s="354"/>
      <c r="V51" s="354"/>
      <c r="W51" s="353"/>
      <c r="X51" s="354"/>
      <c r="Y51" s="354"/>
      <c r="Z51" s="353"/>
      <c r="AA51" s="353"/>
      <c r="AB51" s="353"/>
      <c r="AC51" s="353"/>
      <c r="AD51" s="353"/>
      <c r="AE51" s="353"/>
      <c r="AF51" s="353"/>
      <c r="AG51" s="354"/>
      <c r="AH51" s="354"/>
      <c r="AI51" s="353"/>
      <c r="AJ51" s="353"/>
      <c r="AK51" s="353"/>
      <c r="AL51" s="348"/>
      <c r="AM51" s="348"/>
      <c r="AN51" s="348"/>
      <c r="AO51" s="348"/>
      <c r="AP51" s="348"/>
      <c r="AQ51" s="354"/>
      <c r="AR51" s="348"/>
      <c r="AS51" s="348"/>
      <c r="AT51" s="348"/>
      <c r="AU51" s="348"/>
    </row>
    <row r="52" spans="17:47" ht="12.75">
      <c r="Q52" s="348"/>
      <c r="R52" s="355"/>
      <c r="S52" s="353"/>
      <c r="T52" s="354"/>
      <c r="U52" s="354"/>
      <c r="V52" s="354"/>
      <c r="W52" s="354"/>
      <c r="X52" s="354"/>
      <c r="Y52" s="354"/>
      <c r="Z52" s="353"/>
      <c r="AA52" s="354"/>
      <c r="AB52" s="353"/>
      <c r="AC52" s="353"/>
      <c r="AD52" s="353"/>
      <c r="AE52" s="353"/>
      <c r="AF52" s="353"/>
      <c r="AG52" s="354"/>
      <c r="AH52" s="354"/>
      <c r="AI52" s="353"/>
      <c r="AJ52" s="353"/>
      <c r="AK52" s="353"/>
      <c r="AL52" s="348"/>
      <c r="AM52" s="348"/>
      <c r="AN52" s="348"/>
      <c r="AO52" s="348"/>
      <c r="AP52" s="348"/>
      <c r="AQ52" s="354"/>
      <c r="AR52" s="348"/>
      <c r="AS52" s="348"/>
      <c r="AT52" s="348"/>
      <c r="AU52" s="348"/>
    </row>
    <row r="53" spans="17:47" ht="12.75">
      <c r="Q53" s="348"/>
      <c r="R53" s="356"/>
      <c r="S53" s="353"/>
      <c r="T53" s="354"/>
      <c r="U53" s="354"/>
      <c r="V53" s="354"/>
      <c r="W53" s="353"/>
      <c r="X53" s="354"/>
      <c r="Y53" s="354"/>
      <c r="Z53" s="353"/>
      <c r="AA53" s="354"/>
      <c r="AB53" s="353"/>
      <c r="AC53" s="353"/>
      <c r="AD53" s="354"/>
      <c r="AE53" s="353"/>
      <c r="AF53" s="353"/>
      <c r="AG53" s="354"/>
      <c r="AH53" s="354"/>
      <c r="AI53" s="353"/>
      <c r="AJ53" s="353"/>
      <c r="AK53" s="353"/>
      <c r="AL53" s="348"/>
      <c r="AM53" s="348"/>
      <c r="AN53" s="348"/>
      <c r="AO53" s="348"/>
      <c r="AP53" s="348"/>
      <c r="AQ53" s="354"/>
      <c r="AR53" s="348"/>
      <c r="AS53" s="348"/>
      <c r="AT53" s="348"/>
      <c r="AU53" s="348"/>
    </row>
    <row r="54" spans="17:47" ht="12.75">
      <c r="Q54" s="348"/>
      <c r="R54" s="356"/>
      <c r="S54" s="353"/>
      <c r="T54" s="354"/>
      <c r="U54" s="354"/>
      <c r="V54" s="354"/>
      <c r="W54" s="353"/>
      <c r="X54" s="354"/>
      <c r="Y54" s="354"/>
      <c r="Z54" s="353"/>
      <c r="AA54" s="354"/>
      <c r="AB54" s="353"/>
      <c r="AC54" s="353"/>
      <c r="AD54" s="353"/>
      <c r="AE54" s="353"/>
      <c r="AF54" s="353"/>
      <c r="AG54" s="354"/>
      <c r="AH54" s="354"/>
      <c r="AI54" s="353"/>
      <c r="AJ54" s="353"/>
      <c r="AK54" s="353"/>
      <c r="AL54" s="348"/>
      <c r="AM54" s="348"/>
      <c r="AN54" s="348"/>
      <c r="AO54" s="348"/>
      <c r="AP54" s="348"/>
      <c r="AQ54" s="354"/>
      <c r="AR54" s="348"/>
      <c r="AS54" s="348"/>
      <c r="AT54" s="348"/>
      <c r="AU54" s="348"/>
    </row>
    <row r="55" spans="17:47" ht="12.75">
      <c r="Q55" s="348"/>
      <c r="R55" s="356"/>
      <c r="S55" s="353"/>
      <c r="T55" s="354"/>
      <c r="U55" s="354"/>
      <c r="V55" s="354"/>
      <c r="W55" s="353"/>
      <c r="X55" s="354"/>
      <c r="Y55" s="354"/>
      <c r="Z55" s="353"/>
      <c r="AA55" s="353"/>
      <c r="AB55" s="353"/>
      <c r="AC55" s="353"/>
      <c r="AD55" s="353"/>
      <c r="AE55" s="353"/>
      <c r="AF55" s="353"/>
      <c r="AG55" s="354"/>
      <c r="AH55" s="354"/>
      <c r="AI55" s="353"/>
      <c r="AJ55" s="353"/>
      <c r="AK55" s="353"/>
      <c r="AL55" s="348"/>
      <c r="AM55" s="348"/>
      <c r="AN55" s="348"/>
      <c r="AO55" s="348"/>
      <c r="AP55" s="348"/>
      <c r="AQ55" s="354"/>
      <c r="AR55" s="348"/>
      <c r="AS55" s="348"/>
      <c r="AT55" s="348"/>
      <c r="AU55" s="348"/>
    </row>
    <row r="56" spans="17:47" ht="12.75">
      <c r="Q56" s="348"/>
      <c r="R56" s="356"/>
      <c r="S56" s="353"/>
      <c r="T56" s="354"/>
      <c r="U56" s="354"/>
      <c r="V56" s="354"/>
      <c r="W56" s="353"/>
      <c r="X56" s="354"/>
      <c r="Y56" s="354"/>
      <c r="Z56" s="353"/>
      <c r="AA56" s="354"/>
      <c r="AB56" s="353"/>
      <c r="AC56" s="353"/>
      <c r="AD56" s="353"/>
      <c r="AE56" s="353"/>
      <c r="AF56" s="353"/>
      <c r="AG56" s="354"/>
      <c r="AH56" s="354"/>
      <c r="AI56" s="353"/>
      <c r="AJ56" s="353"/>
      <c r="AK56" s="353"/>
      <c r="AL56" s="348"/>
      <c r="AM56" s="348"/>
      <c r="AN56" s="348"/>
      <c r="AO56" s="348"/>
      <c r="AP56" s="348"/>
      <c r="AQ56" s="354"/>
      <c r="AR56" s="348"/>
      <c r="AS56" s="348"/>
      <c r="AT56" s="348"/>
      <c r="AU56" s="348"/>
    </row>
    <row r="57" spans="17:47" ht="12.75">
      <c r="Q57" s="348"/>
      <c r="R57" s="356"/>
      <c r="S57" s="353"/>
      <c r="T57" s="354"/>
      <c r="U57" s="354"/>
      <c r="V57" s="354"/>
      <c r="W57" s="353"/>
      <c r="X57" s="354"/>
      <c r="Y57" s="354"/>
      <c r="Z57" s="353"/>
      <c r="AA57" s="354"/>
      <c r="AB57" s="353"/>
      <c r="AC57" s="353"/>
      <c r="AD57" s="353"/>
      <c r="AE57" s="353"/>
      <c r="AF57" s="353"/>
      <c r="AG57" s="354"/>
      <c r="AH57" s="354"/>
      <c r="AI57" s="353"/>
      <c r="AJ57" s="353"/>
      <c r="AK57" s="353"/>
      <c r="AL57" s="348"/>
      <c r="AM57" s="348"/>
      <c r="AN57" s="348"/>
      <c r="AO57" s="348"/>
      <c r="AP57" s="348"/>
      <c r="AQ57" s="354"/>
      <c r="AR57" s="348"/>
      <c r="AS57" s="348"/>
      <c r="AT57" s="348"/>
      <c r="AU57" s="348"/>
    </row>
    <row r="58" spans="17:47" ht="12.75">
      <c r="Q58" s="348"/>
      <c r="R58" s="356"/>
      <c r="S58" s="353"/>
      <c r="T58" s="354"/>
      <c r="U58" s="354"/>
      <c r="V58" s="354"/>
      <c r="W58" s="353"/>
      <c r="X58" s="354"/>
      <c r="Y58" s="354"/>
      <c r="Z58" s="353"/>
      <c r="AA58" s="353"/>
      <c r="AB58" s="353"/>
      <c r="AC58" s="353"/>
      <c r="AD58" s="353"/>
      <c r="AE58" s="353"/>
      <c r="AF58" s="353"/>
      <c r="AG58" s="354"/>
      <c r="AH58" s="353"/>
      <c r="AI58" s="353"/>
      <c r="AJ58" s="353"/>
      <c r="AK58" s="353"/>
      <c r="AL58" s="348"/>
      <c r="AM58" s="348"/>
      <c r="AN58" s="348"/>
      <c r="AO58" s="348"/>
      <c r="AP58" s="348"/>
      <c r="AQ58" s="353"/>
      <c r="AR58" s="348"/>
      <c r="AS58" s="348"/>
      <c r="AT58" s="348"/>
      <c r="AU58" s="348"/>
    </row>
    <row r="59" spans="17:47" ht="12.75">
      <c r="Q59" s="348"/>
      <c r="R59" s="356"/>
      <c r="S59" s="353"/>
      <c r="T59" s="354"/>
      <c r="U59" s="354"/>
      <c r="V59" s="354"/>
      <c r="W59" s="353"/>
      <c r="X59" s="354"/>
      <c r="Y59" s="354"/>
      <c r="Z59" s="353"/>
      <c r="AA59" s="353"/>
      <c r="AB59" s="353"/>
      <c r="AC59" s="353"/>
      <c r="AD59" s="353"/>
      <c r="AE59" s="353"/>
      <c r="AF59" s="353"/>
      <c r="AG59" s="353"/>
      <c r="AH59" s="354"/>
      <c r="AI59" s="353"/>
      <c r="AJ59" s="353"/>
      <c r="AK59" s="353"/>
      <c r="AL59" s="348"/>
      <c r="AM59" s="348"/>
      <c r="AN59" s="348"/>
      <c r="AO59" s="348"/>
      <c r="AP59" s="348"/>
      <c r="AQ59" s="354"/>
      <c r="AR59" s="348"/>
      <c r="AS59" s="348"/>
      <c r="AT59" s="348"/>
      <c r="AU59" s="348"/>
    </row>
    <row r="60" spans="17:47" ht="12.75">
      <c r="Q60" s="348"/>
      <c r="R60" s="356"/>
      <c r="S60" s="353"/>
      <c r="T60" s="353"/>
      <c r="U60" s="353"/>
      <c r="V60" s="353"/>
      <c r="W60" s="353"/>
      <c r="X60" s="354"/>
      <c r="Y60" s="354"/>
      <c r="Z60" s="353"/>
      <c r="AA60" s="354"/>
      <c r="AB60" s="353"/>
      <c r="AC60" s="353"/>
      <c r="AD60" s="353"/>
      <c r="AE60" s="353"/>
      <c r="AF60" s="353"/>
      <c r="AG60" s="353"/>
      <c r="AH60" s="354"/>
      <c r="AI60" s="348"/>
      <c r="AJ60" s="353"/>
      <c r="AK60" s="353"/>
      <c r="AL60" s="353"/>
      <c r="AM60" s="353"/>
      <c r="AN60" s="348"/>
      <c r="AO60" s="348"/>
      <c r="AP60" s="348"/>
      <c r="AQ60" s="354"/>
      <c r="AR60" s="348"/>
      <c r="AS60" s="348"/>
      <c r="AT60" s="348"/>
      <c r="AU60" s="348"/>
    </row>
    <row r="61" spans="17:47" ht="12.75">
      <c r="Q61" s="348"/>
      <c r="R61" s="356"/>
      <c r="S61" s="353"/>
      <c r="T61" s="353"/>
      <c r="U61" s="353"/>
      <c r="V61" s="353"/>
      <c r="W61" s="353"/>
      <c r="X61" s="353"/>
      <c r="Y61" s="353"/>
      <c r="Z61" s="353"/>
      <c r="AA61" s="354"/>
      <c r="AB61" s="353"/>
      <c r="AC61" s="353"/>
      <c r="AD61" s="353"/>
      <c r="AE61" s="353"/>
      <c r="AF61" s="353"/>
      <c r="AG61" s="353"/>
      <c r="AH61" s="353"/>
      <c r="AI61" s="348"/>
      <c r="AJ61" s="353"/>
      <c r="AK61" s="353"/>
      <c r="AL61" s="353"/>
      <c r="AM61" s="353"/>
      <c r="AN61" s="348"/>
      <c r="AO61" s="348"/>
      <c r="AP61" s="348"/>
      <c r="AQ61" s="353"/>
      <c r="AR61" s="348"/>
      <c r="AS61" s="348"/>
      <c r="AT61" s="348"/>
      <c r="AU61" s="348"/>
    </row>
    <row r="62" spans="17:47" ht="12.75">
      <c r="Q62" s="348"/>
      <c r="R62" s="356"/>
      <c r="S62" s="353"/>
      <c r="T62" s="354"/>
      <c r="U62" s="353"/>
      <c r="V62" s="353"/>
      <c r="W62" s="353"/>
      <c r="X62" s="353"/>
      <c r="Y62" s="353"/>
      <c r="Z62" s="353"/>
      <c r="AA62" s="353"/>
      <c r="AB62" s="353"/>
      <c r="AC62" s="353"/>
      <c r="AD62" s="353"/>
      <c r="AE62" s="353"/>
      <c r="AF62" s="353"/>
      <c r="AG62" s="353"/>
      <c r="AH62" s="353"/>
      <c r="AI62" s="348"/>
      <c r="AJ62" s="353"/>
      <c r="AK62" s="353"/>
      <c r="AL62" s="348"/>
      <c r="AM62" s="353"/>
      <c r="AN62" s="348"/>
      <c r="AO62" s="348"/>
      <c r="AP62" s="348"/>
      <c r="AQ62" s="353"/>
      <c r="AR62" s="348"/>
      <c r="AS62" s="348"/>
      <c r="AT62" s="348"/>
      <c r="AU62" s="348"/>
    </row>
    <row r="63" spans="17:47" ht="12.75">
      <c r="Q63" s="348"/>
      <c r="R63" s="356"/>
      <c r="S63" s="353"/>
      <c r="T63" s="354"/>
      <c r="U63" s="354"/>
      <c r="V63" s="354"/>
      <c r="W63" s="353"/>
      <c r="X63" s="354"/>
      <c r="Y63" s="354"/>
      <c r="Z63" s="354"/>
      <c r="AA63" s="354"/>
      <c r="AB63" s="353"/>
      <c r="AC63" s="353"/>
      <c r="AD63" s="353"/>
      <c r="AE63" s="353"/>
      <c r="AF63" s="353"/>
      <c r="AG63" s="353"/>
      <c r="AH63" s="353"/>
      <c r="AI63" s="348"/>
      <c r="AJ63" s="353"/>
      <c r="AK63" s="353"/>
      <c r="AL63" s="348"/>
      <c r="AM63" s="353"/>
      <c r="AN63" s="348"/>
      <c r="AO63" s="348"/>
      <c r="AP63" s="348"/>
      <c r="AQ63" s="353"/>
      <c r="AR63" s="348"/>
      <c r="AS63" s="348"/>
      <c r="AT63" s="348"/>
      <c r="AU63" s="348"/>
    </row>
    <row r="64" spans="17:47" ht="12.75">
      <c r="Q64" s="348"/>
      <c r="R64" s="356"/>
      <c r="S64" s="356"/>
      <c r="T64" s="356"/>
      <c r="U64" s="356"/>
      <c r="V64" s="356"/>
      <c r="W64" s="356"/>
      <c r="X64" s="356"/>
      <c r="Y64" s="356"/>
      <c r="Z64" s="356"/>
      <c r="AA64" s="356"/>
      <c r="AB64" s="356"/>
      <c r="AC64" s="356"/>
      <c r="AD64" s="356"/>
      <c r="AE64" s="356"/>
      <c r="AF64" s="356"/>
      <c r="AG64" s="356"/>
      <c r="AH64" s="356"/>
      <c r="AI64" s="348"/>
      <c r="AJ64" s="353"/>
      <c r="AK64" s="353"/>
      <c r="AL64" s="348"/>
      <c r="AM64" s="353"/>
      <c r="AN64" s="348"/>
      <c r="AO64" s="348"/>
      <c r="AP64" s="348"/>
      <c r="AQ64" s="353"/>
      <c r="AR64" s="348"/>
      <c r="AS64" s="348"/>
      <c r="AT64" s="348"/>
      <c r="AU64" s="348"/>
    </row>
    <row r="65" spans="17:47" ht="12.75">
      <c r="Q65" s="348"/>
      <c r="R65" s="356"/>
      <c r="S65" s="356"/>
      <c r="T65" s="356"/>
      <c r="U65" s="348"/>
      <c r="V65" s="348"/>
      <c r="W65" s="348"/>
      <c r="X65" s="353"/>
      <c r="Y65" s="353"/>
      <c r="Z65" s="354"/>
      <c r="AA65" s="348"/>
      <c r="AB65" s="348"/>
      <c r="AC65" s="348"/>
      <c r="AD65" s="348"/>
      <c r="AE65" s="348"/>
      <c r="AF65" s="348"/>
      <c r="AG65" s="348"/>
      <c r="AH65" s="348"/>
      <c r="AI65" s="348"/>
      <c r="AJ65" s="348"/>
      <c r="AK65" s="348"/>
      <c r="AL65" s="348"/>
      <c r="AM65" s="348"/>
      <c r="AN65" s="348"/>
      <c r="AO65" s="348"/>
      <c r="AP65" s="348"/>
      <c r="AQ65" s="348"/>
      <c r="AR65" s="348"/>
      <c r="AS65" s="348"/>
      <c r="AT65" s="348"/>
      <c r="AU65" s="348"/>
    </row>
    <row r="66" spans="17:47" ht="12.75">
      <c r="Q66" s="348"/>
      <c r="R66" s="356"/>
      <c r="S66" s="357"/>
      <c r="T66" s="356"/>
      <c r="U66" s="290"/>
      <c r="V66" s="290"/>
      <c r="W66" s="290"/>
      <c r="X66" s="353"/>
      <c r="Y66" s="353"/>
      <c r="Z66" s="354"/>
      <c r="AA66" s="348"/>
      <c r="AB66" s="348"/>
      <c r="AC66" s="348"/>
      <c r="AD66" s="348"/>
      <c r="AE66" s="348"/>
      <c r="AF66" s="348"/>
      <c r="AG66" s="348"/>
      <c r="AH66" s="348"/>
      <c r="AI66" s="348"/>
      <c r="AJ66" s="348"/>
      <c r="AK66" s="348"/>
      <c r="AL66" s="348"/>
      <c r="AM66" s="348"/>
      <c r="AN66" s="348"/>
      <c r="AO66" s="348"/>
      <c r="AP66" s="348"/>
      <c r="AQ66" s="348"/>
      <c r="AR66" s="330"/>
      <c r="AS66" s="330"/>
      <c r="AT66" s="348"/>
      <c r="AU66" s="348"/>
    </row>
    <row r="67" spans="17:47" ht="12.75">
      <c r="Q67" s="348"/>
      <c r="R67" s="351"/>
      <c r="S67" s="352"/>
      <c r="T67" s="352"/>
      <c r="U67" s="352"/>
      <c r="V67" s="352"/>
      <c r="W67" s="352"/>
      <c r="X67" s="352"/>
      <c r="Y67" s="352"/>
      <c r="Z67" s="352"/>
      <c r="AA67" s="348"/>
      <c r="AB67" s="352"/>
      <c r="AC67" s="352"/>
      <c r="AD67" s="352"/>
      <c r="AE67" s="352"/>
      <c r="AF67" s="352"/>
      <c r="AG67" s="352"/>
      <c r="AH67" s="352"/>
      <c r="AI67" s="348"/>
      <c r="AJ67" s="348"/>
      <c r="AK67" s="348"/>
      <c r="AL67" s="348"/>
      <c r="AM67" s="348"/>
      <c r="AN67" s="348"/>
      <c r="AO67" s="348"/>
      <c r="AP67" s="348"/>
      <c r="AQ67" s="348"/>
      <c r="AR67" s="348"/>
      <c r="AS67" s="348"/>
      <c r="AT67" s="348"/>
      <c r="AU67" s="348"/>
    </row>
    <row r="68" spans="17:47" ht="12.75">
      <c r="Q68" s="348"/>
      <c r="R68" s="348"/>
      <c r="S68" s="353"/>
      <c r="T68" s="354"/>
      <c r="U68" s="354"/>
      <c r="V68" s="354"/>
      <c r="W68" s="354"/>
      <c r="X68" s="354"/>
      <c r="Y68" s="354"/>
      <c r="Z68" s="354"/>
      <c r="AA68" s="348"/>
      <c r="AB68" s="354"/>
      <c r="AC68" s="353"/>
      <c r="AD68" s="354"/>
      <c r="AE68" s="353"/>
      <c r="AF68" s="353"/>
      <c r="AG68" s="354"/>
      <c r="AH68" s="354"/>
      <c r="AI68" s="348"/>
      <c r="AJ68" s="348"/>
      <c r="AK68" s="348"/>
      <c r="AL68" s="348"/>
      <c r="AM68" s="348"/>
      <c r="AN68" s="348"/>
      <c r="AO68" s="348"/>
      <c r="AP68" s="348"/>
      <c r="AQ68" s="354"/>
      <c r="AR68" s="348"/>
      <c r="AS68" s="348"/>
      <c r="AT68" s="348"/>
      <c r="AU68" s="348"/>
    </row>
    <row r="69" spans="17:47" ht="12.75">
      <c r="Q69" s="348"/>
      <c r="R69" s="348"/>
      <c r="S69" s="353"/>
      <c r="T69" s="354"/>
      <c r="U69" s="354"/>
      <c r="V69" s="354"/>
      <c r="W69" s="354"/>
      <c r="X69" s="354"/>
      <c r="Y69" s="354"/>
      <c r="Z69" s="353"/>
      <c r="AA69" s="348"/>
      <c r="AB69" s="353"/>
      <c r="AC69" s="353"/>
      <c r="AD69" s="354"/>
      <c r="AE69" s="353"/>
      <c r="AF69" s="353"/>
      <c r="AG69" s="354"/>
      <c r="AH69" s="354"/>
      <c r="AI69" s="348"/>
      <c r="AJ69" s="348"/>
      <c r="AK69" s="348"/>
      <c r="AL69" s="348"/>
      <c r="AM69" s="348"/>
      <c r="AN69" s="348"/>
      <c r="AO69" s="348"/>
      <c r="AP69" s="348"/>
      <c r="AQ69" s="354"/>
      <c r="AR69" s="348"/>
      <c r="AS69" s="348"/>
      <c r="AT69" s="348"/>
      <c r="AU69" s="348"/>
    </row>
    <row r="70" spans="17:47" ht="12.75">
      <c r="Q70" s="348"/>
      <c r="R70" s="348"/>
      <c r="S70" s="353"/>
      <c r="T70" s="354"/>
      <c r="U70" s="354"/>
      <c r="V70" s="354"/>
      <c r="W70" s="354"/>
      <c r="X70" s="354"/>
      <c r="Y70" s="354"/>
      <c r="Z70" s="353"/>
      <c r="AA70" s="348"/>
      <c r="AB70" s="353"/>
      <c r="AC70" s="353"/>
      <c r="AD70" s="354"/>
      <c r="AE70" s="353"/>
      <c r="AF70" s="353"/>
      <c r="AG70" s="354"/>
      <c r="AH70" s="354"/>
      <c r="AI70" s="348"/>
      <c r="AJ70" s="348"/>
      <c r="AK70" s="348"/>
      <c r="AL70" s="348"/>
      <c r="AM70" s="348"/>
      <c r="AN70" s="348"/>
      <c r="AO70" s="348"/>
      <c r="AP70" s="348"/>
      <c r="AQ70" s="354"/>
      <c r="AR70" s="348"/>
      <c r="AS70" s="348"/>
      <c r="AT70" s="348"/>
      <c r="AU70" s="348"/>
    </row>
    <row r="71" spans="17:47" ht="12.75">
      <c r="Q71" s="348"/>
      <c r="R71" s="348"/>
      <c r="S71" s="353"/>
      <c r="T71" s="354"/>
      <c r="U71" s="354"/>
      <c r="V71" s="354"/>
      <c r="W71" s="354"/>
      <c r="X71" s="354"/>
      <c r="Y71" s="354"/>
      <c r="Z71" s="353"/>
      <c r="AA71" s="348"/>
      <c r="AB71" s="353"/>
      <c r="AC71" s="353"/>
      <c r="AD71" s="354"/>
      <c r="AE71" s="353"/>
      <c r="AF71" s="353"/>
      <c r="AG71" s="354"/>
      <c r="AH71" s="354"/>
      <c r="AI71" s="348"/>
      <c r="AJ71" s="348"/>
      <c r="AK71" s="348"/>
      <c r="AL71" s="348"/>
      <c r="AM71" s="348"/>
      <c r="AN71" s="348"/>
      <c r="AO71" s="348"/>
      <c r="AP71" s="348"/>
      <c r="AQ71" s="354"/>
      <c r="AR71" s="348"/>
      <c r="AS71" s="348"/>
      <c r="AT71" s="348"/>
      <c r="AU71" s="348"/>
    </row>
    <row r="72" spans="17:47" ht="12.75">
      <c r="Q72" s="348"/>
      <c r="R72" s="348"/>
      <c r="S72" s="353"/>
      <c r="T72" s="354"/>
      <c r="U72" s="354"/>
      <c r="V72" s="354"/>
      <c r="W72" s="354"/>
      <c r="X72" s="354"/>
      <c r="Y72" s="354"/>
      <c r="Z72" s="353"/>
      <c r="AA72" s="348"/>
      <c r="AB72" s="353"/>
      <c r="AC72" s="353"/>
      <c r="AD72" s="353"/>
      <c r="AE72" s="353"/>
      <c r="AF72" s="353"/>
      <c r="AG72" s="354"/>
      <c r="AH72" s="354"/>
      <c r="AI72" s="348"/>
      <c r="AJ72" s="348"/>
      <c r="AK72" s="348"/>
      <c r="AL72" s="348"/>
      <c r="AM72" s="348"/>
      <c r="AN72" s="348"/>
      <c r="AO72" s="348"/>
      <c r="AP72" s="348"/>
      <c r="AQ72" s="354"/>
      <c r="AR72" s="348"/>
      <c r="AS72" s="348"/>
      <c r="AT72" s="348"/>
      <c r="AU72" s="348"/>
    </row>
    <row r="73" spans="17:47" ht="12.75">
      <c r="Q73" s="348"/>
      <c r="R73" s="348"/>
      <c r="S73" s="353"/>
      <c r="T73" s="354"/>
      <c r="U73" s="354"/>
      <c r="V73" s="354"/>
      <c r="W73" s="354"/>
      <c r="X73" s="354"/>
      <c r="Y73" s="354"/>
      <c r="Z73" s="353"/>
      <c r="AA73" s="348"/>
      <c r="AB73" s="353"/>
      <c r="AC73" s="353"/>
      <c r="AD73" s="353"/>
      <c r="AE73" s="353"/>
      <c r="AF73" s="353"/>
      <c r="AG73" s="354"/>
      <c r="AH73" s="354"/>
      <c r="AI73" s="348"/>
      <c r="AJ73" s="348"/>
      <c r="AK73" s="348"/>
      <c r="AL73" s="348"/>
      <c r="AM73" s="348"/>
      <c r="AN73" s="348"/>
      <c r="AO73" s="348"/>
      <c r="AP73" s="348"/>
      <c r="AQ73" s="354"/>
      <c r="AR73" s="348"/>
      <c r="AS73" s="348"/>
      <c r="AT73" s="348"/>
      <c r="AU73" s="348"/>
    </row>
    <row r="74" spans="17:47" ht="12.75">
      <c r="Q74" s="348"/>
      <c r="R74" s="348"/>
      <c r="S74" s="353"/>
      <c r="T74" s="354"/>
      <c r="U74" s="354"/>
      <c r="V74" s="354"/>
      <c r="W74" s="353"/>
      <c r="X74" s="354"/>
      <c r="Y74" s="354"/>
      <c r="Z74" s="353"/>
      <c r="AA74" s="348"/>
      <c r="AB74" s="353"/>
      <c r="AC74" s="353"/>
      <c r="AD74" s="353"/>
      <c r="AE74" s="353"/>
      <c r="AF74" s="353"/>
      <c r="AG74" s="354"/>
      <c r="AH74" s="354"/>
      <c r="AI74" s="348"/>
      <c r="AJ74" s="348"/>
      <c r="AK74" s="348"/>
      <c r="AL74" s="348"/>
      <c r="AM74" s="348"/>
      <c r="AN74" s="348"/>
      <c r="AO74" s="348"/>
      <c r="AP74" s="348"/>
      <c r="AQ74" s="354"/>
      <c r="AR74" s="348"/>
      <c r="AS74" s="348"/>
      <c r="AT74" s="348"/>
      <c r="AU74" s="348"/>
    </row>
    <row r="75" spans="17:47" ht="12.75">
      <c r="Q75" s="348"/>
      <c r="R75" s="348"/>
      <c r="S75" s="353"/>
      <c r="T75" s="354"/>
      <c r="U75" s="354"/>
      <c r="V75" s="354"/>
      <c r="W75" s="354"/>
      <c r="X75" s="354"/>
      <c r="Y75" s="354"/>
      <c r="Z75" s="353"/>
      <c r="AA75" s="348"/>
      <c r="AB75" s="353"/>
      <c r="AC75" s="353"/>
      <c r="AD75" s="353"/>
      <c r="AE75" s="353"/>
      <c r="AF75" s="353"/>
      <c r="AG75" s="354"/>
      <c r="AH75" s="354"/>
      <c r="AI75" s="348"/>
      <c r="AJ75" s="348"/>
      <c r="AK75" s="348"/>
      <c r="AL75" s="348"/>
      <c r="AM75" s="348"/>
      <c r="AN75" s="348"/>
      <c r="AO75" s="348"/>
      <c r="AP75" s="348"/>
      <c r="AQ75" s="354"/>
      <c r="AR75" s="348"/>
      <c r="AS75" s="348"/>
      <c r="AT75" s="348"/>
      <c r="AU75" s="348"/>
    </row>
    <row r="76" spans="17:47" ht="12.75">
      <c r="Q76" s="348"/>
      <c r="R76" s="348"/>
      <c r="S76" s="353"/>
      <c r="T76" s="354"/>
      <c r="U76" s="354"/>
      <c r="V76" s="354"/>
      <c r="W76" s="354"/>
      <c r="X76" s="354"/>
      <c r="Y76" s="354"/>
      <c r="Z76" s="353"/>
      <c r="AA76" s="348"/>
      <c r="AB76" s="353"/>
      <c r="AC76" s="353"/>
      <c r="AD76" s="353"/>
      <c r="AE76" s="353"/>
      <c r="AF76" s="353"/>
      <c r="AG76" s="354"/>
      <c r="AH76" s="354"/>
      <c r="AI76" s="348"/>
      <c r="AJ76" s="348"/>
      <c r="AK76" s="348"/>
      <c r="AL76" s="348"/>
      <c r="AM76" s="348"/>
      <c r="AN76" s="348"/>
      <c r="AO76" s="348"/>
      <c r="AP76" s="348"/>
      <c r="AQ76" s="354"/>
      <c r="AR76" s="348"/>
      <c r="AS76" s="348"/>
      <c r="AT76" s="348"/>
      <c r="AU76" s="348"/>
    </row>
    <row r="77" spans="17:47" ht="12.75">
      <c r="Q77" s="348"/>
      <c r="R77" s="348"/>
      <c r="S77" s="353"/>
      <c r="T77" s="354"/>
      <c r="U77" s="354"/>
      <c r="V77" s="354"/>
      <c r="W77" s="354"/>
      <c r="X77" s="354"/>
      <c r="Y77" s="354"/>
      <c r="Z77" s="353"/>
      <c r="AA77" s="348"/>
      <c r="AB77" s="353"/>
      <c r="AC77" s="353"/>
      <c r="AD77" s="353"/>
      <c r="AE77" s="353"/>
      <c r="AF77" s="353"/>
      <c r="AG77" s="354"/>
      <c r="AH77" s="354"/>
      <c r="AI77" s="348"/>
      <c r="AJ77" s="348"/>
      <c r="AK77" s="348"/>
      <c r="AL77" s="348"/>
      <c r="AM77" s="348"/>
      <c r="AN77" s="348"/>
      <c r="AO77" s="348"/>
      <c r="AP77" s="348"/>
      <c r="AQ77" s="353"/>
      <c r="AR77" s="348"/>
      <c r="AS77" s="348"/>
      <c r="AT77" s="348"/>
      <c r="AU77" s="348"/>
    </row>
    <row r="78" spans="17:47" ht="12.75">
      <c r="Q78" s="348"/>
      <c r="R78" s="348"/>
      <c r="S78" s="353"/>
      <c r="T78" s="354"/>
      <c r="U78" s="354"/>
      <c r="V78" s="354"/>
      <c r="W78" s="354"/>
      <c r="X78" s="354"/>
      <c r="Y78" s="354"/>
      <c r="Z78" s="354"/>
      <c r="AA78" s="348"/>
      <c r="AB78" s="353"/>
      <c r="AC78" s="353"/>
      <c r="AD78" s="353"/>
      <c r="AE78" s="353"/>
      <c r="AF78" s="353"/>
      <c r="AG78" s="354"/>
      <c r="AH78" s="354"/>
      <c r="AI78" s="348"/>
      <c r="AJ78" s="348"/>
      <c r="AK78" s="348"/>
      <c r="AL78" s="348"/>
      <c r="AM78" s="348"/>
      <c r="AN78" s="348"/>
      <c r="AO78" s="348"/>
      <c r="AP78" s="348"/>
      <c r="AQ78" s="354"/>
      <c r="AR78" s="348"/>
      <c r="AS78" s="348"/>
      <c r="AT78" s="348"/>
      <c r="AU78" s="348"/>
    </row>
    <row r="79" spans="17:47" ht="12.75">
      <c r="Q79" s="348"/>
      <c r="R79" s="348"/>
      <c r="S79" s="353"/>
      <c r="T79" s="353"/>
      <c r="U79" s="353"/>
      <c r="V79" s="353"/>
      <c r="W79" s="354"/>
      <c r="X79" s="354"/>
      <c r="Y79" s="354"/>
      <c r="Z79" s="353"/>
      <c r="AA79" s="348"/>
      <c r="AB79" s="353"/>
      <c r="AC79" s="353"/>
      <c r="AD79" s="354"/>
      <c r="AE79" s="353"/>
      <c r="AF79" s="353"/>
      <c r="AG79" s="353"/>
      <c r="AH79" s="354"/>
      <c r="AI79" s="348"/>
      <c r="AJ79" s="348"/>
      <c r="AK79" s="348"/>
      <c r="AL79" s="348"/>
      <c r="AM79" s="348"/>
      <c r="AN79" s="348"/>
      <c r="AO79" s="348"/>
      <c r="AP79" s="348"/>
      <c r="AQ79" s="354"/>
      <c r="AR79" s="348"/>
      <c r="AS79" s="348"/>
      <c r="AT79" s="348"/>
      <c r="AU79" s="348"/>
    </row>
    <row r="80" spans="17:47" ht="12.75">
      <c r="Q80" s="348"/>
      <c r="R80" s="348"/>
      <c r="S80" s="353"/>
      <c r="T80" s="354"/>
      <c r="U80" s="353"/>
      <c r="V80" s="353"/>
      <c r="W80" s="353"/>
      <c r="X80" s="353"/>
      <c r="Y80" s="353"/>
      <c r="Z80" s="353"/>
      <c r="AA80" s="348"/>
      <c r="AB80" s="353"/>
      <c r="AC80" s="353"/>
      <c r="AD80" s="353"/>
      <c r="AE80" s="353"/>
      <c r="AF80" s="353"/>
      <c r="AG80" s="353"/>
      <c r="AH80" s="353"/>
      <c r="AI80" s="348"/>
      <c r="AJ80" s="348"/>
      <c r="AK80" s="348"/>
      <c r="AL80" s="348"/>
      <c r="AM80" s="348"/>
      <c r="AN80" s="348"/>
      <c r="AO80" s="348"/>
      <c r="AP80" s="348"/>
      <c r="AQ80" s="353"/>
      <c r="AR80" s="348"/>
      <c r="AS80" s="348"/>
      <c r="AT80" s="348"/>
      <c r="AU80" s="348"/>
    </row>
    <row r="81" spans="17:47" ht="12.75">
      <c r="Q81" s="348"/>
      <c r="R81" s="348"/>
      <c r="S81" s="353"/>
      <c r="T81" s="354"/>
      <c r="U81" s="354"/>
      <c r="V81" s="354"/>
      <c r="W81" s="354"/>
      <c r="X81" s="353"/>
      <c r="Y81" s="353"/>
      <c r="Z81" s="353"/>
      <c r="AA81" s="348"/>
      <c r="AB81" s="353"/>
      <c r="AC81" s="353"/>
      <c r="AD81" s="354"/>
      <c r="AE81" s="353"/>
      <c r="AF81" s="353"/>
      <c r="AG81" s="353"/>
      <c r="AH81" s="353"/>
      <c r="AI81" s="352"/>
      <c r="AJ81" s="352"/>
      <c r="AK81" s="352"/>
      <c r="AL81" s="352"/>
      <c r="AM81" s="352"/>
      <c r="AN81" s="348"/>
      <c r="AO81" s="348"/>
      <c r="AP81" s="348"/>
      <c r="AQ81" s="353"/>
      <c r="AR81" s="348"/>
      <c r="AS81" s="348"/>
      <c r="AT81" s="348"/>
      <c r="AU81" s="348"/>
    </row>
    <row r="82" spans="17:47" ht="12.75">
      <c r="Q82" s="348"/>
      <c r="R82" s="348"/>
      <c r="S82" s="353"/>
      <c r="T82" s="354"/>
      <c r="U82" s="354"/>
      <c r="V82" s="354"/>
      <c r="W82" s="354"/>
      <c r="X82" s="354"/>
      <c r="Y82" s="354"/>
      <c r="Z82" s="354"/>
      <c r="AA82" s="348"/>
      <c r="AB82" s="354"/>
      <c r="AC82" s="353"/>
      <c r="AD82" s="354"/>
      <c r="AE82" s="353"/>
      <c r="AF82" s="353"/>
      <c r="AG82" s="354"/>
      <c r="AH82" s="354"/>
      <c r="AI82" s="354"/>
      <c r="AJ82" s="353"/>
      <c r="AK82" s="353"/>
      <c r="AL82" s="354"/>
      <c r="AM82" s="354"/>
      <c r="AN82" s="348"/>
      <c r="AO82" s="348"/>
      <c r="AP82" s="348"/>
      <c r="AQ82" s="353"/>
      <c r="AR82" s="348"/>
      <c r="AS82" s="348"/>
      <c r="AT82" s="348"/>
      <c r="AU82" s="348"/>
    </row>
    <row r="83" spans="17:47" ht="10.5" customHeight="1">
      <c r="Q83" s="348"/>
      <c r="R83" s="348"/>
      <c r="S83" s="348"/>
      <c r="T83" s="348"/>
      <c r="U83" s="348"/>
      <c r="V83" s="348"/>
      <c r="W83" s="348"/>
      <c r="X83" s="348"/>
      <c r="Y83" s="348"/>
      <c r="Z83" s="348"/>
      <c r="AA83" s="348"/>
      <c r="AB83" s="348"/>
      <c r="AC83" s="348"/>
      <c r="AD83" s="348"/>
      <c r="AE83" s="348"/>
      <c r="AF83" s="348"/>
      <c r="AG83" s="348"/>
      <c r="AH83" s="348"/>
      <c r="AI83" s="354"/>
      <c r="AJ83" s="353"/>
      <c r="AK83" s="353"/>
      <c r="AL83" s="354"/>
      <c r="AM83" s="354"/>
      <c r="AN83" s="348"/>
      <c r="AO83" s="348"/>
      <c r="AP83" s="348"/>
      <c r="AQ83" s="348"/>
      <c r="AR83" s="348"/>
      <c r="AS83" s="348"/>
      <c r="AT83" s="348"/>
      <c r="AU83" s="348"/>
    </row>
    <row r="84" spans="17:47" ht="12.75">
      <c r="Q84" s="348"/>
      <c r="R84" s="348"/>
      <c r="S84" s="348"/>
      <c r="T84" s="348"/>
      <c r="U84" s="351"/>
      <c r="V84" s="351"/>
      <c r="W84" s="351"/>
      <c r="X84" s="353"/>
      <c r="Y84" s="354"/>
      <c r="Z84" s="354"/>
      <c r="AA84" s="354"/>
      <c r="AB84" s="353"/>
      <c r="AC84" s="354"/>
      <c r="AD84" s="354"/>
      <c r="AE84" s="353"/>
      <c r="AF84" s="353"/>
      <c r="AG84" s="353"/>
      <c r="AH84" s="353"/>
      <c r="AI84" s="353"/>
      <c r="AJ84" s="353"/>
      <c r="AK84" s="353"/>
      <c r="AL84" s="354"/>
      <c r="AM84" s="354"/>
      <c r="AN84" s="348"/>
      <c r="AO84" s="348"/>
      <c r="AP84" s="348"/>
      <c r="AQ84" s="348"/>
      <c r="AR84" s="348"/>
      <c r="AS84" s="348"/>
      <c r="AT84" s="348"/>
      <c r="AU84" s="348"/>
    </row>
    <row r="85" spans="17:47" ht="12.75">
      <c r="Q85" s="348"/>
      <c r="R85" s="348"/>
      <c r="S85" s="348"/>
      <c r="T85" s="348"/>
      <c r="U85" s="348"/>
      <c r="V85" s="348"/>
      <c r="W85" s="348"/>
      <c r="X85" s="353"/>
      <c r="Y85" s="354"/>
      <c r="Z85" s="354"/>
      <c r="AA85" s="354"/>
      <c r="AB85" s="354"/>
      <c r="AC85" s="354"/>
      <c r="AD85" s="354"/>
      <c r="AE85" s="353"/>
      <c r="AF85" s="354"/>
      <c r="AG85" s="353"/>
      <c r="AH85" s="353"/>
      <c r="AI85" s="353"/>
      <c r="AJ85" s="353"/>
      <c r="AK85" s="353"/>
      <c r="AL85" s="354"/>
      <c r="AM85" s="354"/>
      <c r="AN85" s="348"/>
      <c r="AO85" s="348"/>
      <c r="AP85" s="348"/>
      <c r="AQ85" s="348"/>
      <c r="AR85" s="348"/>
      <c r="AS85" s="348"/>
      <c r="AT85" s="348"/>
      <c r="AU85" s="348"/>
    </row>
    <row r="86" spans="17:47" ht="12.75">
      <c r="Q86" s="348"/>
      <c r="R86" s="348"/>
      <c r="S86" s="348"/>
      <c r="T86" s="348"/>
      <c r="U86" s="348"/>
      <c r="V86" s="348"/>
      <c r="W86" s="348"/>
      <c r="X86" s="353"/>
      <c r="Y86" s="354"/>
      <c r="Z86" s="354"/>
      <c r="AA86" s="354"/>
      <c r="AB86" s="353"/>
      <c r="AC86" s="354"/>
      <c r="AD86" s="354"/>
      <c r="AE86" s="353"/>
      <c r="AF86" s="354"/>
      <c r="AG86" s="353"/>
      <c r="AH86" s="353"/>
      <c r="AI86" s="354"/>
      <c r="AJ86" s="353"/>
      <c r="AK86" s="353"/>
      <c r="AL86" s="354"/>
      <c r="AM86" s="354"/>
      <c r="AN86" s="348"/>
      <c r="AO86" s="348"/>
      <c r="AP86" s="348"/>
      <c r="AQ86" s="348"/>
      <c r="AR86" s="348"/>
      <c r="AS86" s="348"/>
      <c r="AT86" s="348"/>
      <c r="AU86" s="348"/>
    </row>
    <row r="87" spans="17:47" ht="12.75">
      <c r="Q87" s="348"/>
      <c r="R87" s="348"/>
      <c r="S87" s="348"/>
      <c r="T87" s="348"/>
      <c r="U87" s="348"/>
      <c r="V87" s="348"/>
      <c r="W87" s="348"/>
      <c r="X87" s="348"/>
      <c r="Y87" s="348"/>
      <c r="Z87" s="348"/>
      <c r="AA87" s="348"/>
      <c r="AB87" s="348"/>
      <c r="AC87" s="348"/>
      <c r="AD87" s="348"/>
      <c r="AE87" s="348"/>
      <c r="AF87" s="348"/>
      <c r="AG87" s="348"/>
      <c r="AH87" s="348"/>
      <c r="AI87" s="348"/>
      <c r="AJ87" s="353"/>
      <c r="AK87" s="353"/>
      <c r="AL87" s="354"/>
      <c r="AM87" s="354"/>
      <c r="AN87" s="348"/>
      <c r="AO87" s="348"/>
      <c r="AP87" s="348"/>
      <c r="AQ87" s="348"/>
      <c r="AR87" s="348"/>
      <c r="AS87" s="348"/>
      <c r="AT87" s="348"/>
      <c r="AU87" s="348"/>
    </row>
    <row r="88" spans="17:47" ht="12.75">
      <c r="Q88" s="348"/>
      <c r="R88" s="348"/>
      <c r="S88" s="348"/>
      <c r="T88" s="348"/>
      <c r="U88" s="348"/>
      <c r="V88" s="348"/>
      <c r="W88" s="348"/>
      <c r="X88" s="353"/>
      <c r="Y88" s="354"/>
      <c r="Z88" s="354"/>
      <c r="AA88" s="354"/>
      <c r="AB88" s="353"/>
      <c r="AC88" s="354"/>
      <c r="AD88" s="354"/>
      <c r="AE88" s="353"/>
      <c r="AF88" s="353"/>
      <c r="AG88" s="353"/>
      <c r="AH88" s="353"/>
      <c r="AI88" s="353"/>
      <c r="AJ88" s="353"/>
      <c r="AK88" s="353"/>
      <c r="AL88" s="354"/>
      <c r="AM88" s="354"/>
      <c r="AN88" s="348"/>
      <c r="AO88" s="348"/>
      <c r="AP88" s="348"/>
      <c r="AQ88" s="348"/>
      <c r="AR88" s="348"/>
      <c r="AS88" s="348"/>
      <c r="AT88" s="348"/>
      <c r="AU88" s="348"/>
    </row>
    <row r="89" spans="17:47" ht="12.75">
      <c r="Q89" s="348"/>
      <c r="R89" s="348"/>
      <c r="S89" s="348"/>
      <c r="T89" s="348"/>
      <c r="U89" s="348"/>
      <c r="V89" s="348"/>
      <c r="W89" s="348"/>
      <c r="X89" s="353"/>
      <c r="Y89" s="354"/>
      <c r="Z89" s="354"/>
      <c r="AA89" s="354"/>
      <c r="AB89" s="353"/>
      <c r="AC89" s="354"/>
      <c r="AD89" s="354"/>
      <c r="AE89" s="353"/>
      <c r="AF89" s="354"/>
      <c r="AG89" s="353"/>
      <c r="AH89" s="353"/>
      <c r="AI89" s="353"/>
      <c r="AJ89" s="353"/>
      <c r="AK89" s="353"/>
      <c r="AL89" s="354"/>
      <c r="AM89" s="354"/>
      <c r="AN89" s="348"/>
      <c r="AO89" s="348"/>
      <c r="AP89" s="348"/>
      <c r="AQ89" s="348"/>
      <c r="AR89" s="348"/>
      <c r="AS89" s="348"/>
      <c r="AT89" s="348"/>
      <c r="AU89" s="348"/>
    </row>
    <row r="90" spans="17:47" ht="12.75">
      <c r="Q90" s="348"/>
      <c r="R90" s="348"/>
      <c r="S90" s="348"/>
      <c r="T90" s="348"/>
      <c r="U90" s="348"/>
      <c r="V90" s="348"/>
      <c r="W90" s="348"/>
      <c r="X90" s="353"/>
      <c r="Y90" s="354"/>
      <c r="Z90" s="354"/>
      <c r="AA90" s="354"/>
      <c r="AB90" s="353"/>
      <c r="AC90" s="354"/>
      <c r="AD90" s="354"/>
      <c r="AE90" s="353"/>
      <c r="AF90" s="354"/>
      <c r="AG90" s="353"/>
      <c r="AH90" s="353"/>
      <c r="AI90" s="353"/>
      <c r="AJ90" s="353"/>
      <c r="AK90" s="353"/>
      <c r="AL90" s="354"/>
      <c r="AM90" s="354"/>
      <c r="AN90" s="348"/>
      <c r="AO90" s="348"/>
      <c r="AP90" s="348"/>
      <c r="AQ90" s="348"/>
      <c r="AR90" s="348"/>
      <c r="AS90" s="348"/>
      <c r="AT90" s="348"/>
      <c r="AU90" s="348"/>
    </row>
    <row r="91" spans="17:47" ht="12.75">
      <c r="Q91" s="348"/>
      <c r="R91" s="348"/>
      <c r="S91" s="348"/>
      <c r="T91" s="348"/>
      <c r="U91" s="348"/>
      <c r="V91" s="348"/>
      <c r="W91" s="348"/>
      <c r="X91" s="353"/>
      <c r="Y91" s="354"/>
      <c r="Z91" s="354"/>
      <c r="AA91" s="354"/>
      <c r="AB91" s="353"/>
      <c r="AC91" s="354"/>
      <c r="AD91" s="354"/>
      <c r="AE91" s="353"/>
      <c r="AF91" s="353"/>
      <c r="AG91" s="353"/>
      <c r="AH91" s="353"/>
      <c r="AI91" s="353"/>
      <c r="AJ91" s="353"/>
      <c r="AK91" s="353"/>
      <c r="AL91" s="354"/>
      <c r="AM91" s="353"/>
      <c r="AN91" s="348"/>
      <c r="AO91" s="348"/>
      <c r="AP91" s="348"/>
      <c r="AQ91" s="348"/>
      <c r="AR91" s="348"/>
      <c r="AS91" s="348"/>
      <c r="AT91" s="348"/>
      <c r="AU91" s="348"/>
    </row>
    <row r="92" spans="17:47" ht="12.75">
      <c r="Q92" s="348"/>
      <c r="R92" s="348"/>
      <c r="S92" s="348"/>
      <c r="T92" s="348"/>
      <c r="U92" s="348"/>
      <c r="V92" s="348"/>
      <c r="W92" s="348"/>
      <c r="X92" s="353"/>
      <c r="Y92" s="354"/>
      <c r="Z92" s="354"/>
      <c r="AA92" s="354"/>
      <c r="AB92" s="353"/>
      <c r="AC92" s="354"/>
      <c r="AD92" s="354"/>
      <c r="AE92" s="353"/>
      <c r="AF92" s="353"/>
      <c r="AG92" s="353"/>
      <c r="AH92" s="353"/>
      <c r="AI92" s="353"/>
      <c r="AJ92" s="353"/>
      <c r="AK92" s="353"/>
      <c r="AL92" s="353"/>
      <c r="AM92" s="354"/>
      <c r="AN92" s="348"/>
      <c r="AO92" s="348"/>
      <c r="AP92" s="348"/>
      <c r="AQ92" s="348"/>
      <c r="AR92" s="348"/>
      <c r="AS92" s="348"/>
      <c r="AT92" s="348"/>
      <c r="AU92" s="348"/>
    </row>
    <row r="93" spans="17:47" ht="12.75">
      <c r="Q93" s="348"/>
      <c r="R93" s="348"/>
      <c r="S93" s="348"/>
      <c r="T93" s="348"/>
      <c r="U93" s="348"/>
      <c r="V93" s="348"/>
      <c r="W93" s="348"/>
      <c r="X93" s="353"/>
      <c r="Y93" s="353"/>
      <c r="Z93" s="353"/>
      <c r="AA93" s="353"/>
      <c r="AB93" s="353"/>
      <c r="AC93" s="354"/>
      <c r="AD93" s="354"/>
      <c r="AE93" s="353"/>
      <c r="AF93" s="354"/>
      <c r="AG93" s="353"/>
      <c r="AH93" s="353"/>
      <c r="AI93" s="353"/>
      <c r="AJ93" s="353"/>
      <c r="AK93" s="353"/>
      <c r="AL93" s="353"/>
      <c r="AM93" s="354"/>
      <c r="AN93" s="348"/>
      <c r="AO93" s="348"/>
      <c r="AP93" s="348"/>
      <c r="AQ93" s="348"/>
      <c r="AR93" s="348"/>
      <c r="AS93" s="348"/>
      <c r="AT93" s="348"/>
      <c r="AU93" s="348"/>
    </row>
    <row r="94" spans="17:47" ht="12.75">
      <c r="Q94" s="348"/>
      <c r="R94" s="348"/>
      <c r="S94" s="348"/>
      <c r="T94" s="348"/>
      <c r="U94" s="348"/>
      <c r="V94" s="348"/>
      <c r="W94" s="348"/>
      <c r="X94" s="353"/>
      <c r="Y94" s="353"/>
      <c r="Z94" s="353"/>
      <c r="AA94" s="353"/>
      <c r="AB94" s="353"/>
      <c r="AC94" s="353"/>
      <c r="AD94" s="353"/>
      <c r="AE94" s="353"/>
      <c r="AF94" s="354"/>
      <c r="AG94" s="353"/>
      <c r="AH94" s="353"/>
      <c r="AI94" s="353"/>
      <c r="AJ94" s="353"/>
      <c r="AK94" s="353"/>
      <c r="AL94" s="353"/>
      <c r="AM94" s="353"/>
      <c r="AN94" s="348"/>
      <c r="AO94" s="348"/>
      <c r="AP94" s="348"/>
      <c r="AQ94" s="348"/>
      <c r="AR94" s="348"/>
      <c r="AS94" s="348"/>
      <c r="AT94" s="348"/>
      <c r="AU94" s="348"/>
    </row>
    <row r="95" spans="17:43" ht="12.75">
      <c r="Q95" s="348"/>
      <c r="R95" s="348"/>
      <c r="S95" s="348"/>
      <c r="T95" s="348"/>
      <c r="U95" s="348"/>
      <c r="V95" s="348"/>
      <c r="W95" s="348"/>
      <c r="X95" s="353"/>
      <c r="Y95" s="354"/>
      <c r="Z95" s="353"/>
      <c r="AA95" s="353"/>
      <c r="AB95" s="353"/>
      <c r="AC95" s="353"/>
      <c r="AD95" s="353"/>
      <c r="AE95" s="353"/>
      <c r="AF95" s="353"/>
      <c r="AG95" s="353"/>
      <c r="AH95" s="353"/>
      <c r="AI95" s="353"/>
      <c r="AJ95" s="353"/>
      <c r="AK95" s="353"/>
      <c r="AL95" s="353"/>
      <c r="AM95" s="353"/>
      <c r="AN95" s="348"/>
      <c r="AO95" s="348"/>
      <c r="AP95" s="348"/>
      <c r="AQ95" s="348"/>
    </row>
    <row r="96" spans="17:43" ht="12.75">
      <c r="Q96" s="348"/>
      <c r="R96" s="348"/>
      <c r="S96" s="348"/>
      <c r="T96" s="348"/>
      <c r="U96" s="348"/>
      <c r="V96" s="348"/>
      <c r="W96" s="348"/>
      <c r="X96" s="353"/>
      <c r="Y96" s="354"/>
      <c r="Z96" s="354"/>
      <c r="AA96" s="354"/>
      <c r="AB96" s="353"/>
      <c r="AC96" s="354"/>
      <c r="AD96" s="354"/>
      <c r="AE96" s="354"/>
      <c r="AF96" s="354"/>
      <c r="AG96" s="353"/>
      <c r="AH96" s="353"/>
      <c r="AI96" s="353"/>
      <c r="AJ96" s="353"/>
      <c r="AK96" s="353"/>
      <c r="AL96" s="353"/>
      <c r="AM96" s="353"/>
      <c r="AN96" s="348"/>
      <c r="AO96" s="348"/>
      <c r="AP96" s="348"/>
      <c r="AQ96" s="348"/>
    </row>
    <row r="97" spans="17:43" ht="12.75">
      <c r="Q97" s="348"/>
      <c r="R97" s="348"/>
      <c r="S97" s="348"/>
      <c r="T97" s="348"/>
      <c r="U97" s="348"/>
      <c r="V97" s="348"/>
      <c r="W97" s="348"/>
      <c r="X97" s="348"/>
      <c r="Y97" s="348"/>
      <c r="Z97" s="348"/>
      <c r="AA97" s="348"/>
      <c r="AB97" s="348"/>
      <c r="AC97" s="348"/>
      <c r="AD97" s="348"/>
      <c r="AE97" s="348"/>
      <c r="AF97" s="348"/>
      <c r="AG97" s="348"/>
      <c r="AH97" s="348"/>
      <c r="AI97" s="348"/>
      <c r="AJ97" s="348"/>
      <c r="AK97" s="348"/>
      <c r="AL97" s="348"/>
      <c r="AM97" s="348"/>
      <c r="AN97" s="348"/>
      <c r="AO97" s="348"/>
      <c r="AP97" s="348"/>
      <c r="AQ97" s="348"/>
    </row>
    <row r="98" spans="17:43" ht="12.75">
      <c r="Q98" s="348"/>
      <c r="R98" s="348"/>
      <c r="S98" s="348"/>
      <c r="T98" s="348"/>
      <c r="U98" s="348"/>
      <c r="V98" s="348"/>
      <c r="W98" s="348"/>
      <c r="X98" s="348"/>
      <c r="Y98" s="348"/>
      <c r="Z98" s="348"/>
      <c r="AA98" s="348"/>
      <c r="AB98" s="348"/>
      <c r="AC98" s="348"/>
      <c r="AD98" s="348"/>
      <c r="AE98" s="348"/>
      <c r="AF98" s="348"/>
      <c r="AG98" s="348"/>
      <c r="AH98" s="348"/>
      <c r="AI98" s="348"/>
      <c r="AJ98" s="348"/>
      <c r="AK98" s="348"/>
      <c r="AL98" s="348"/>
      <c r="AM98" s="348"/>
      <c r="AN98" s="348"/>
      <c r="AO98" s="348"/>
      <c r="AP98" s="348"/>
      <c r="AQ98" s="348"/>
    </row>
    <row r="99" spans="17:43" ht="12.75">
      <c r="Q99" s="348"/>
      <c r="R99" s="348"/>
      <c r="S99" s="348"/>
      <c r="T99" s="348"/>
      <c r="U99" s="348"/>
      <c r="V99" s="348"/>
      <c r="W99" s="348"/>
      <c r="X99" s="352"/>
      <c r="Y99" s="352"/>
      <c r="Z99" s="352"/>
      <c r="AA99" s="352"/>
      <c r="AB99" s="348"/>
      <c r="AC99" s="348"/>
      <c r="AD99" s="352"/>
      <c r="AE99" s="352"/>
      <c r="AF99" s="352"/>
      <c r="AG99" s="348"/>
      <c r="AH99" s="348"/>
      <c r="AI99" s="352"/>
      <c r="AJ99" s="352"/>
      <c r="AK99" s="348"/>
      <c r="AL99" s="348"/>
      <c r="AM99" s="352"/>
      <c r="AN99" s="352"/>
      <c r="AO99" s="352"/>
      <c r="AP99" s="348"/>
      <c r="AQ99" s="348"/>
    </row>
    <row r="100" spans="17:43" ht="12.75">
      <c r="Q100" s="348"/>
      <c r="R100" s="348"/>
      <c r="S100" s="348"/>
      <c r="T100" s="348"/>
      <c r="U100" s="348"/>
      <c r="V100" s="348"/>
      <c r="W100" s="348"/>
      <c r="X100" s="353"/>
      <c r="Y100" s="354"/>
      <c r="Z100" s="354"/>
      <c r="AA100" s="354"/>
      <c r="AB100" s="348"/>
      <c r="AC100" s="348"/>
      <c r="AD100" s="354"/>
      <c r="AE100" s="354"/>
      <c r="AF100" s="354"/>
      <c r="AG100" s="348"/>
      <c r="AH100" s="348"/>
      <c r="AI100" s="354"/>
      <c r="AJ100" s="354"/>
      <c r="AK100" s="348"/>
      <c r="AL100" s="348"/>
      <c r="AM100" s="353"/>
      <c r="AN100" s="354"/>
      <c r="AO100" s="353"/>
      <c r="AP100" s="348"/>
      <c r="AQ100" s="348"/>
    </row>
    <row r="101" spans="17:43" ht="12.75">
      <c r="Q101" s="348"/>
      <c r="R101" s="348"/>
      <c r="S101" s="348"/>
      <c r="T101" s="348"/>
      <c r="U101" s="348"/>
      <c r="V101" s="348"/>
      <c r="W101" s="348"/>
      <c r="X101" s="353"/>
      <c r="Y101" s="354"/>
      <c r="Z101" s="354"/>
      <c r="AA101" s="354"/>
      <c r="AB101" s="348"/>
      <c r="AC101" s="348"/>
      <c r="AD101" s="353"/>
      <c r="AE101" s="354"/>
      <c r="AF101" s="354"/>
      <c r="AG101" s="348"/>
      <c r="AH101" s="348"/>
      <c r="AI101" s="353"/>
      <c r="AJ101" s="354"/>
      <c r="AK101" s="348"/>
      <c r="AL101" s="348"/>
      <c r="AM101" s="353"/>
      <c r="AN101" s="354"/>
      <c r="AO101" s="353"/>
      <c r="AP101" s="348"/>
      <c r="AQ101" s="348"/>
    </row>
    <row r="102" spans="17:43" ht="12.75">
      <c r="Q102" s="348"/>
      <c r="R102" s="348"/>
      <c r="S102" s="348"/>
      <c r="T102" s="348"/>
      <c r="U102" s="348"/>
      <c r="V102" s="348"/>
      <c r="W102" s="348"/>
      <c r="X102" s="353"/>
      <c r="Y102" s="354"/>
      <c r="Z102" s="354"/>
      <c r="AA102" s="354"/>
      <c r="AB102" s="348"/>
      <c r="AC102" s="348"/>
      <c r="AD102" s="353"/>
      <c r="AE102" s="354"/>
      <c r="AF102" s="354"/>
      <c r="AG102" s="348"/>
      <c r="AH102" s="348"/>
      <c r="AI102" s="353"/>
      <c r="AJ102" s="353"/>
      <c r="AK102" s="348"/>
      <c r="AL102" s="348"/>
      <c r="AM102" s="353"/>
      <c r="AN102" s="353"/>
      <c r="AO102" s="353"/>
      <c r="AP102" s="348"/>
      <c r="AQ102" s="348"/>
    </row>
    <row r="103" spans="17:43" ht="12.75">
      <c r="Q103" s="348"/>
      <c r="R103" s="348"/>
      <c r="S103" s="348"/>
      <c r="T103" s="348"/>
      <c r="U103" s="348"/>
      <c r="V103" s="348"/>
      <c r="W103" s="348"/>
      <c r="X103" s="353"/>
      <c r="Y103" s="354"/>
      <c r="Z103" s="354"/>
      <c r="AA103" s="354"/>
      <c r="AB103" s="348"/>
      <c r="AC103" s="348"/>
      <c r="AD103" s="354"/>
      <c r="AE103" s="354"/>
      <c r="AF103" s="354"/>
      <c r="AG103" s="348"/>
      <c r="AH103" s="348"/>
      <c r="AI103" s="353"/>
      <c r="AJ103" s="354"/>
      <c r="AK103" s="348"/>
      <c r="AL103" s="348"/>
      <c r="AM103" s="353"/>
      <c r="AN103" s="353"/>
      <c r="AO103" s="353"/>
      <c r="AP103" s="348"/>
      <c r="AQ103" s="348"/>
    </row>
    <row r="104" spans="17:43" ht="12.75">
      <c r="Q104" s="348"/>
      <c r="R104" s="348"/>
      <c r="S104" s="348"/>
      <c r="T104" s="348"/>
      <c r="U104" s="348"/>
      <c r="V104" s="348"/>
      <c r="W104" s="348"/>
      <c r="X104" s="353"/>
      <c r="Y104" s="354"/>
      <c r="Z104" s="354"/>
      <c r="AA104" s="354"/>
      <c r="AB104" s="348"/>
      <c r="AC104" s="348"/>
      <c r="AD104" s="353"/>
      <c r="AE104" s="354"/>
      <c r="AF104" s="354"/>
      <c r="AG104" s="348"/>
      <c r="AH104" s="348"/>
      <c r="AI104" s="353"/>
      <c r="AJ104" s="354"/>
      <c r="AK104" s="348"/>
      <c r="AL104" s="348"/>
      <c r="AM104" s="353"/>
      <c r="AN104" s="354"/>
      <c r="AO104" s="353"/>
      <c r="AP104" s="348"/>
      <c r="AQ104" s="348"/>
    </row>
    <row r="105" spans="17:43" ht="12.75">
      <c r="Q105" s="348"/>
      <c r="R105" s="348"/>
      <c r="S105" s="348"/>
      <c r="T105" s="348"/>
      <c r="U105" s="348"/>
      <c r="V105" s="348"/>
      <c r="W105" s="348"/>
      <c r="X105" s="353"/>
      <c r="Y105" s="354"/>
      <c r="Z105" s="354"/>
      <c r="AA105" s="354"/>
      <c r="AB105" s="348"/>
      <c r="AC105" s="348"/>
      <c r="AD105" s="353"/>
      <c r="AE105" s="354"/>
      <c r="AF105" s="354"/>
      <c r="AG105" s="348"/>
      <c r="AH105" s="348"/>
      <c r="AI105" s="353"/>
      <c r="AJ105" s="354"/>
      <c r="AK105" s="348"/>
      <c r="AL105" s="348"/>
      <c r="AM105" s="353"/>
      <c r="AN105" s="353"/>
      <c r="AO105" s="353"/>
      <c r="AP105" s="348"/>
      <c r="AQ105" s="348"/>
    </row>
    <row r="106" spans="17:43" ht="12.75">
      <c r="Q106" s="348"/>
      <c r="R106" s="348"/>
      <c r="S106" s="348"/>
      <c r="T106" s="348"/>
      <c r="U106" s="348"/>
      <c r="V106" s="348"/>
      <c r="W106" s="348"/>
      <c r="X106" s="353"/>
      <c r="Y106" s="354"/>
      <c r="Z106" s="354"/>
      <c r="AA106" s="354"/>
      <c r="AB106" s="348"/>
      <c r="AC106" s="348"/>
      <c r="AD106" s="353"/>
      <c r="AE106" s="354"/>
      <c r="AF106" s="354"/>
      <c r="AG106" s="348"/>
      <c r="AH106" s="348"/>
      <c r="AI106" s="353"/>
      <c r="AJ106" s="353"/>
      <c r="AK106" s="348"/>
      <c r="AL106" s="348"/>
      <c r="AM106" s="353"/>
      <c r="AN106" s="353"/>
      <c r="AO106" s="353"/>
      <c r="AP106" s="348"/>
      <c r="AQ106" s="348"/>
    </row>
    <row r="107" spans="17:43" ht="12.75">
      <c r="Q107" s="348"/>
      <c r="R107" s="348"/>
      <c r="S107" s="348"/>
      <c r="T107" s="348"/>
      <c r="U107" s="348"/>
      <c r="V107" s="348"/>
      <c r="W107" s="348"/>
      <c r="X107" s="353"/>
      <c r="Y107" s="354"/>
      <c r="Z107" s="354"/>
      <c r="AA107" s="354"/>
      <c r="AB107" s="348"/>
      <c r="AC107" s="348"/>
      <c r="AD107" s="353"/>
      <c r="AE107" s="354"/>
      <c r="AF107" s="354"/>
      <c r="AG107" s="348"/>
      <c r="AH107" s="348"/>
      <c r="AI107" s="353"/>
      <c r="AJ107" s="354"/>
      <c r="AK107" s="348"/>
      <c r="AL107" s="348"/>
      <c r="AM107" s="353"/>
      <c r="AN107" s="353"/>
      <c r="AO107" s="353"/>
      <c r="AP107" s="348"/>
      <c r="AQ107" s="348"/>
    </row>
    <row r="108" spans="17:43" ht="12.75">
      <c r="Q108" s="348"/>
      <c r="R108" s="348"/>
      <c r="S108" s="348"/>
      <c r="T108" s="348"/>
      <c r="U108" s="348"/>
      <c r="V108" s="348"/>
      <c r="W108" s="348"/>
      <c r="X108" s="353"/>
      <c r="Y108" s="354"/>
      <c r="Z108" s="354"/>
      <c r="AA108" s="354"/>
      <c r="AB108" s="348"/>
      <c r="AC108" s="348"/>
      <c r="AD108" s="353"/>
      <c r="AE108" s="354"/>
      <c r="AF108" s="354"/>
      <c r="AG108" s="348"/>
      <c r="AH108" s="348"/>
      <c r="AI108" s="353"/>
      <c r="AJ108" s="354"/>
      <c r="AK108" s="348"/>
      <c r="AL108" s="348"/>
      <c r="AM108" s="353"/>
      <c r="AN108" s="353"/>
      <c r="AO108" s="353"/>
      <c r="AP108" s="348"/>
      <c r="AQ108" s="348"/>
    </row>
    <row r="109" spans="17:43" ht="15.75" customHeight="1">
      <c r="Q109" s="348"/>
      <c r="R109" s="348"/>
      <c r="S109" s="348"/>
      <c r="T109" s="348"/>
      <c r="U109" s="348"/>
      <c r="V109" s="348"/>
      <c r="W109" s="348"/>
      <c r="X109" s="353"/>
      <c r="Y109" s="354"/>
      <c r="Z109" s="354"/>
      <c r="AA109" s="354"/>
      <c r="AB109" s="348"/>
      <c r="AC109" s="348"/>
      <c r="AD109" s="353"/>
      <c r="AE109" s="354"/>
      <c r="AF109" s="354"/>
      <c r="AG109" s="348"/>
      <c r="AH109" s="348"/>
      <c r="AI109" s="353"/>
      <c r="AJ109" s="353"/>
      <c r="AK109" s="348"/>
      <c r="AL109" s="348"/>
      <c r="AM109" s="353"/>
      <c r="AN109" s="353"/>
      <c r="AO109" s="353"/>
      <c r="AP109" s="348"/>
      <c r="AQ109" s="348"/>
    </row>
    <row r="110" spans="17:43" ht="12.75">
      <c r="Q110" s="348"/>
      <c r="R110" s="348"/>
      <c r="S110" s="348"/>
      <c r="T110" s="348"/>
      <c r="U110" s="348"/>
      <c r="V110" s="348"/>
      <c r="W110" s="348"/>
      <c r="X110" s="353"/>
      <c r="Y110" s="354"/>
      <c r="Z110" s="354"/>
      <c r="AA110" s="354"/>
      <c r="AB110" s="348"/>
      <c r="AC110" s="348"/>
      <c r="AD110" s="353"/>
      <c r="AE110" s="354"/>
      <c r="AF110" s="354"/>
      <c r="AG110" s="348"/>
      <c r="AH110" s="348"/>
      <c r="AI110" s="353"/>
      <c r="AJ110" s="353"/>
      <c r="AK110" s="348"/>
      <c r="AL110" s="348"/>
      <c r="AM110" s="353"/>
      <c r="AN110" s="353"/>
      <c r="AO110" s="353"/>
      <c r="AP110" s="348"/>
      <c r="AQ110" s="348"/>
    </row>
    <row r="111" spans="17:43" ht="12.75">
      <c r="Q111" s="348"/>
      <c r="R111" s="348"/>
      <c r="S111" s="348"/>
      <c r="T111" s="348"/>
      <c r="U111" s="348"/>
      <c r="V111" s="348"/>
      <c r="W111" s="348"/>
      <c r="X111" s="353"/>
      <c r="Y111" s="353"/>
      <c r="Z111" s="353"/>
      <c r="AA111" s="353"/>
      <c r="AB111" s="348"/>
      <c r="AC111" s="348"/>
      <c r="AD111" s="353"/>
      <c r="AE111" s="354"/>
      <c r="AF111" s="354"/>
      <c r="AG111" s="348"/>
      <c r="AH111" s="348"/>
      <c r="AI111" s="353"/>
      <c r="AJ111" s="354"/>
      <c r="AK111" s="348"/>
      <c r="AL111" s="348"/>
      <c r="AM111" s="353"/>
      <c r="AN111" s="353"/>
      <c r="AO111" s="353"/>
      <c r="AP111" s="348"/>
      <c r="AQ111" s="348"/>
    </row>
    <row r="112" spans="17:43" ht="12.75">
      <c r="Q112" s="348"/>
      <c r="R112" s="348"/>
      <c r="S112" s="348"/>
      <c r="T112" s="348"/>
      <c r="U112" s="348"/>
      <c r="V112" s="348"/>
      <c r="W112" s="348"/>
      <c r="X112" s="353"/>
      <c r="Y112" s="353"/>
      <c r="Z112" s="353"/>
      <c r="AA112" s="353"/>
      <c r="AB112" s="348"/>
      <c r="AC112" s="348"/>
      <c r="AD112" s="353"/>
      <c r="AE112" s="353"/>
      <c r="AF112" s="353"/>
      <c r="AG112" s="348"/>
      <c r="AH112" s="348"/>
      <c r="AI112" s="353"/>
      <c r="AJ112" s="354"/>
      <c r="AK112" s="348"/>
      <c r="AL112" s="348"/>
      <c r="AM112" s="353"/>
      <c r="AN112" s="353"/>
      <c r="AO112" s="353"/>
      <c r="AP112" s="348"/>
      <c r="AQ112" s="348"/>
    </row>
    <row r="113" spans="17:43" ht="12.75">
      <c r="Q113" s="348"/>
      <c r="R113" s="348"/>
      <c r="S113" s="348"/>
      <c r="T113" s="348"/>
      <c r="U113" s="348"/>
      <c r="V113" s="348"/>
      <c r="W113" s="348"/>
      <c r="X113" s="353"/>
      <c r="Y113" s="354"/>
      <c r="Z113" s="353"/>
      <c r="AA113" s="353"/>
      <c r="AB113" s="348"/>
      <c r="AC113" s="348"/>
      <c r="AD113" s="353"/>
      <c r="AE113" s="353"/>
      <c r="AF113" s="353"/>
      <c r="AG113" s="348"/>
      <c r="AH113" s="348"/>
      <c r="AI113" s="353"/>
      <c r="AJ113" s="353"/>
      <c r="AK113" s="348"/>
      <c r="AL113" s="348"/>
      <c r="AM113" s="353"/>
      <c r="AN113" s="353"/>
      <c r="AO113" s="353"/>
      <c r="AP113" s="348"/>
      <c r="AQ113" s="348"/>
    </row>
    <row r="114" spans="17:43" ht="12.75">
      <c r="Q114" s="348"/>
      <c r="R114" s="348"/>
      <c r="S114" s="348"/>
      <c r="T114" s="348"/>
      <c r="U114" s="348"/>
      <c r="V114" s="348"/>
      <c r="W114" s="348"/>
      <c r="X114" s="353"/>
      <c r="Y114" s="354"/>
      <c r="Z114" s="354"/>
      <c r="AA114" s="354"/>
      <c r="AB114" s="348"/>
      <c r="AC114" s="348"/>
      <c r="AD114" s="353"/>
      <c r="AE114" s="354"/>
      <c r="AF114" s="354"/>
      <c r="AG114" s="348"/>
      <c r="AH114" s="348"/>
      <c r="AI114" s="354"/>
      <c r="AJ114" s="354"/>
      <c r="AK114" s="348"/>
      <c r="AL114" s="348"/>
      <c r="AM114" s="353"/>
      <c r="AN114" s="353"/>
      <c r="AO114" s="353"/>
      <c r="AP114" s="348"/>
      <c r="AQ114" s="348"/>
    </row>
    <row r="115" spans="17:43" ht="12.75">
      <c r="Q115" s="348"/>
      <c r="R115" s="348"/>
      <c r="S115" s="348"/>
      <c r="T115" s="348"/>
      <c r="U115" s="348"/>
      <c r="V115" s="348"/>
      <c r="W115" s="348"/>
      <c r="X115" s="348"/>
      <c r="Y115" s="348"/>
      <c r="Z115" s="348"/>
      <c r="AA115" s="348"/>
      <c r="AB115" s="348"/>
      <c r="AC115" s="348"/>
      <c r="AD115" s="348"/>
      <c r="AE115" s="348"/>
      <c r="AF115" s="348"/>
      <c r="AG115" s="348"/>
      <c r="AH115" s="348"/>
      <c r="AI115" s="348"/>
      <c r="AJ115" s="348"/>
      <c r="AK115" s="348"/>
      <c r="AL115" s="348"/>
      <c r="AM115" s="348"/>
      <c r="AN115" s="348"/>
      <c r="AO115" s="348"/>
      <c r="AP115" s="348"/>
      <c r="AQ115" s="348"/>
    </row>
    <row r="116" spans="17:43" ht="12.75">
      <c r="Q116" s="348"/>
      <c r="R116" s="348"/>
      <c r="S116" s="348"/>
      <c r="T116" s="348"/>
      <c r="U116" s="348"/>
      <c r="V116" s="348"/>
      <c r="W116" s="348"/>
      <c r="X116" s="348"/>
      <c r="Y116" s="348"/>
      <c r="Z116" s="348"/>
      <c r="AA116" s="348"/>
      <c r="AB116" s="348"/>
      <c r="AC116" s="348"/>
      <c r="AD116" s="348"/>
      <c r="AE116" s="348"/>
      <c r="AF116" s="348"/>
      <c r="AG116" s="348"/>
      <c r="AH116" s="348"/>
      <c r="AI116" s="348"/>
      <c r="AJ116" s="348"/>
      <c r="AK116" s="348"/>
      <c r="AL116" s="348"/>
      <c r="AM116" s="348"/>
      <c r="AN116" s="348"/>
      <c r="AO116" s="348"/>
      <c r="AP116" s="348"/>
      <c r="AQ116" s="348"/>
    </row>
    <row r="117" spans="17:43" ht="12.75">
      <c r="Q117" s="348"/>
      <c r="R117" s="348"/>
      <c r="S117" s="348"/>
      <c r="T117" s="348"/>
      <c r="U117" s="348"/>
      <c r="V117" s="348"/>
      <c r="W117" s="348"/>
      <c r="X117" s="348"/>
      <c r="Y117" s="348"/>
      <c r="Z117" s="348"/>
      <c r="AA117" s="348"/>
      <c r="AB117" s="348"/>
      <c r="AC117" s="348"/>
      <c r="AD117" s="348"/>
      <c r="AE117" s="348"/>
      <c r="AF117" s="348"/>
      <c r="AG117" s="348"/>
      <c r="AH117" s="348"/>
      <c r="AI117" s="348"/>
      <c r="AJ117" s="348"/>
      <c r="AK117" s="348"/>
      <c r="AL117" s="348"/>
      <c r="AM117" s="348"/>
      <c r="AN117" s="348"/>
      <c r="AO117" s="348"/>
      <c r="AP117" s="348"/>
      <c r="AQ117" s="348"/>
    </row>
    <row r="118" spans="17:43" ht="12.75">
      <c r="Q118" s="348"/>
      <c r="R118" s="348"/>
      <c r="S118" s="348"/>
      <c r="T118" s="348"/>
      <c r="U118" s="348"/>
      <c r="V118" s="348"/>
      <c r="W118" s="348"/>
      <c r="X118" s="348"/>
      <c r="Y118" s="348"/>
      <c r="Z118" s="348"/>
      <c r="AA118" s="348"/>
      <c r="AB118" s="348"/>
      <c r="AC118" s="348"/>
      <c r="AD118" s="348"/>
      <c r="AE118" s="348"/>
      <c r="AF118" s="348"/>
      <c r="AG118" s="348"/>
      <c r="AH118" s="348"/>
      <c r="AI118" s="348"/>
      <c r="AJ118" s="348"/>
      <c r="AK118" s="348"/>
      <c r="AL118" s="348"/>
      <c r="AM118" s="348"/>
      <c r="AN118" s="348"/>
      <c r="AO118" s="348"/>
      <c r="AP118" s="348"/>
      <c r="AQ118" s="348"/>
    </row>
    <row r="119" spans="17:43" ht="12.75">
      <c r="Q119" s="348"/>
      <c r="R119" s="348"/>
      <c r="S119" s="348"/>
      <c r="T119" s="348"/>
      <c r="U119" s="348"/>
      <c r="V119" s="348"/>
      <c r="W119" s="348"/>
      <c r="X119" s="348"/>
      <c r="Y119" s="348"/>
      <c r="Z119" s="348"/>
      <c r="AA119" s="348"/>
      <c r="AB119" s="348"/>
      <c r="AC119" s="348"/>
      <c r="AD119" s="348"/>
      <c r="AE119" s="348"/>
      <c r="AF119" s="348"/>
      <c r="AG119" s="348"/>
      <c r="AH119" s="348"/>
      <c r="AI119" s="348"/>
      <c r="AJ119" s="348"/>
      <c r="AK119" s="348"/>
      <c r="AL119" s="348"/>
      <c r="AM119" s="348"/>
      <c r="AN119" s="348"/>
      <c r="AO119" s="348"/>
      <c r="AP119" s="348"/>
      <c r="AQ119" s="348"/>
    </row>
    <row r="120" spans="17:43" ht="12.75">
      <c r="Q120" s="348"/>
      <c r="R120" s="348"/>
      <c r="S120" s="348"/>
      <c r="T120" s="348"/>
      <c r="U120" s="348"/>
      <c r="V120" s="348"/>
      <c r="W120" s="348"/>
      <c r="X120" s="348"/>
      <c r="Y120" s="348"/>
      <c r="Z120" s="348"/>
      <c r="AA120" s="348"/>
      <c r="AB120" s="348"/>
      <c r="AC120" s="348"/>
      <c r="AD120" s="348"/>
      <c r="AE120" s="348"/>
      <c r="AF120" s="348"/>
      <c r="AG120" s="348"/>
      <c r="AH120" s="348"/>
      <c r="AI120" s="348"/>
      <c r="AJ120" s="348"/>
      <c r="AK120" s="348"/>
      <c r="AL120" s="348"/>
      <c r="AM120" s="348"/>
      <c r="AN120" s="348"/>
      <c r="AO120" s="348"/>
      <c r="AP120" s="348"/>
      <c r="AQ120" s="348"/>
    </row>
    <row r="121" spans="17:43" ht="12.75">
      <c r="Q121" s="348"/>
      <c r="R121" s="348"/>
      <c r="S121" s="348"/>
      <c r="T121" s="348"/>
      <c r="U121" s="348"/>
      <c r="V121" s="348"/>
      <c r="W121" s="348"/>
      <c r="X121" s="348"/>
      <c r="Y121" s="348"/>
      <c r="Z121" s="348"/>
      <c r="AA121" s="348"/>
      <c r="AB121" s="348"/>
      <c r="AC121" s="348"/>
      <c r="AD121" s="348"/>
      <c r="AE121" s="348"/>
      <c r="AF121" s="348"/>
      <c r="AG121" s="348"/>
      <c r="AH121" s="348"/>
      <c r="AI121" s="348"/>
      <c r="AJ121" s="348"/>
      <c r="AK121" s="348"/>
      <c r="AL121" s="348"/>
      <c r="AM121" s="348"/>
      <c r="AN121" s="348"/>
      <c r="AO121" s="348"/>
      <c r="AP121" s="348"/>
      <c r="AQ121" s="348"/>
    </row>
    <row r="122" spans="17:43" ht="12.75">
      <c r="Q122" s="348"/>
      <c r="R122" s="348"/>
      <c r="S122" s="348"/>
      <c r="T122" s="348"/>
      <c r="U122" s="348"/>
      <c r="V122" s="348"/>
      <c r="W122" s="348"/>
      <c r="X122" s="348"/>
      <c r="Y122" s="348"/>
      <c r="Z122" s="348"/>
      <c r="AA122" s="348"/>
      <c r="AB122" s="348"/>
      <c r="AC122" s="348"/>
      <c r="AD122" s="348"/>
      <c r="AE122" s="348"/>
      <c r="AF122" s="348"/>
      <c r="AG122" s="348"/>
      <c r="AH122" s="348"/>
      <c r="AI122" s="348"/>
      <c r="AJ122" s="348"/>
      <c r="AK122" s="348"/>
      <c r="AL122" s="348"/>
      <c r="AM122" s="348"/>
      <c r="AN122" s="348"/>
      <c r="AO122" s="348"/>
      <c r="AP122" s="348"/>
      <c r="AQ122" s="348"/>
    </row>
    <row r="123" spans="17:43" ht="12.75">
      <c r="Q123" s="348"/>
      <c r="R123" s="348"/>
      <c r="S123" s="348"/>
      <c r="T123" s="348"/>
      <c r="U123" s="348"/>
      <c r="V123" s="348"/>
      <c r="W123" s="348"/>
      <c r="X123" s="348"/>
      <c r="Y123" s="348"/>
      <c r="Z123" s="348"/>
      <c r="AA123" s="348"/>
      <c r="AB123" s="348"/>
      <c r="AC123" s="348"/>
      <c r="AD123" s="348"/>
      <c r="AE123" s="348"/>
      <c r="AF123" s="348"/>
      <c r="AG123" s="348"/>
      <c r="AH123" s="348"/>
      <c r="AI123" s="348"/>
      <c r="AJ123" s="348"/>
      <c r="AK123" s="348"/>
      <c r="AL123" s="348"/>
      <c r="AM123" s="348"/>
      <c r="AN123" s="348"/>
      <c r="AO123" s="348"/>
      <c r="AP123" s="348"/>
      <c r="AQ123" s="348"/>
    </row>
    <row r="124" spans="17:43" ht="12.75">
      <c r="Q124" s="348"/>
      <c r="R124" s="348"/>
      <c r="S124" s="348"/>
      <c r="T124" s="348"/>
      <c r="U124" s="348"/>
      <c r="V124" s="348"/>
      <c r="W124" s="348"/>
      <c r="X124" s="348"/>
      <c r="Y124" s="348"/>
      <c r="Z124" s="348"/>
      <c r="AA124" s="348"/>
      <c r="AB124" s="348"/>
      <c r="AC124" s="348"/>
      <c r="AD124" s="348"/>
      <c r="AE124" s="348"/>
      <c r="AF124" s="348"/>
      <c r="AG124" s="348"/>
      <c r="AH124" s="348"/>
      <c r="AI124" s="348"/>
      <c r="AJ124" s="348"/>
      <c r="AK124" s="348"/>
      <c r="AL124" s="348"/>
      <c r="AM124" s="348"/>
      <c r="AN124" s="348"/>
      <c r="AO124" s="348"/>
      <c r="AP124" s="348"/>
      <c r="AQ124" s="348"/>
    </row>
    <row r="125" spans="17:43" ht="15.75" customHeight="1">
      <c r="Q125" s="348"/>
      <c r="R125" s="348"/>
      <c r="S125" s="348"/>
      <c r="T125" s="348"/>
      <c r="U125" s="348"/>
      <c r="V125" s="348"/>
      <c r="W125" s="348"/>
      <c r="X125" s="348"/>
      <c r="Y125" s="348"/>
      <c r="Z125" s="348"/>
      <c r="AA125" s="348"/>
      <c r="AB125" s="348"/>
      <c r="AC125" s="348"/>
      <c r="AD125" s="348"/>
      <c r="AE125" s="348"/>
      <c r="AF125" s="348"/>
      <c r="AG125" s="348"/>
      <c r="AH125" s="348"/>
      <c r="AI125" s="348"/>
      <c r="AJ125" s="348"/>
      <c r="AK125" s="348"/>
      <c r="AL125" s="348"/>
      <c r="AM125" s="348"/>
      <c r="AN125" s="348"/>
      <c r="AO125" s="348"/>
      <c r="AP125" s="348"/>
      <c r="AQ125" s="348"/>
    </row>
    <row r="126" spans="17:43" ht="12.75">
      <c r="Q126" s="348"/>
      <c r="R126" s="348"/>
      <c r="S126" s="348"/>
      <c r="T126" s="348"/>
      <c r="U126" s="348"/>
      <c r="V126" s="348"/>
      <c r="W126" s="348"/>
      <c r="X126" s="348"/>
      <c r="Y126" s="348"/>
      <c r="Z126" s="348"/>
      <c r="AA126" s="348"/>
      <c r="AB126" s="348"/>
      <c r="AC126" s="348"/>
      <c r="AD126" s="348"/>
      <c r="AE126" s="348"/>
      <c r="AF126" s="348"/>
      <c r="AG126" s="348"/>
      <c r="AH126" s="348"/>
      <c r="AI126" s="348"/>
      <c r="AJ126" s="348"/>
      <c r="AK126" s="348"/>
      <c r="AL126" s="348"/>
      <c r="AM126" s="348"/>
      <c r="AN126" s="348"/>
      <c r="AO126" s="348"/>
      <c r="AP126" s="348"/>
      <c r="AQ126" s="348"/>
    </row>
    <row r="127" spans="21:43" ht="12.75">
      <c r="U127" s="348"/>
      <c r="V127" s="348"/>
      <c r="W127" s="348"/>
      <c r="X127" s="348"/>
      <c r="Y127" s="348"/>
      <c r="Z127" s="348"/>
      <c r="AA127" s="348"/>
      <c r="AB127" s="348"/>
      <c r="AC127" s="348"/>
      <c r="AD127" s="348"/>
      <c r="AE127" s="348"/>
      <c r="AF127" s="348"/>
      <c r="AG127" s="348"/>
      <c r="AH127" s="348"/>
      <c r="AI127" s="348"/>
      <c r="AJ127" s="348"/>
      <c r="AK127" s="348"/>
      <c r="AL127" s="348"/>
      <c r="AM127" s="348"/>
      <c r="AN127" s="348"/>
      <c r="AO127" s="348"/>
      <c r="AP127" s="348"/>
      <c r="AQ127" s="348"/>
    </row>
    <row r="128" spans="21:27" ht="12.75">
      <c r="U128" s="348"/>
      <c r="V128" s="348"/>
      <c r="W128" s="348"/>
      <c r="X128" s="348"/>
      <c r="Y128" s="348"/>
      <c r="Z128" s="348"/>
      <c r="AA128" s="348"/>
    </row>
    <row r="129" spans="21:27" ht="12.75">
      <c r="U129" s="348"/>
      <c r="V129" s="348"/>
      <c r="W129" s="348"/>
      <c r="X129" s="348"/>
      <c r="Y129" s="348"/>
      <c r="Z129" s="348"/>
      <c r="AA129" s="348"/>
    </row>
    <row r="130" spans="21:27" ht="12.75">
      <c r="U130" s="348"/>
      <c r="V130" s="348"/>
      <c r="W130" s="348"/>
      <c r="X130" s="348"/>
      <c r="Y130" s="348"/>
      <c r="Z130" s="348"/>
      <c r="AA130" s="348"/>
    </row>
    <row r="131" spans="21:27" ht="12.75">
      <c r="U131" s="348"/>
      <c r="V131" s="348"/>
      <c r="W131" s="348"/>
      <c r="X131" s="348"/>
      <c r="Y131" s="348"/>
      <c r="Z131" s="348"/>
      <c r="AA131" s="348"/>
    </row>
    <row r="132" spans="21:27" ht="12.75">
      <c r="U132" s="348"/>
      <c r="V132" s="348"/>
      <c r="W132" s="348"/>
      <c r="X132" s="348"/>
      <c r="Y132" s="348"/>
      <c r="Z132" s="348"/>
      <c r="AA132" s="348"/>
    </row>
    <row r="133" spans="21:27" ht="12.75">
      <c r="U133" s="348"/>
      <c r="V133" s="348"/>
      <c r="W133" s="348"/>
      <c r="X133" s="348"/>
      <c r="Y133" s="348"/>
      <c r="Z133" s="348"/>
      <c r="AA133" s="348"/>
    </row>
    <row r="134" spans="21:27" ht="12.75">
      <c r="U134" s="348"/>
      <c r="V134" s="348"/>
      <c r="W134" s="348"/>
      <c r="X134" s="348"/>
      <c r="Y134" s="348"/>
      <c r="Z134" s="348"/>
      <c r="AA134" s="348"/>
    </row>
    <row r="135" spans="21:27" ht="12.75">
      <c r="U135" s="348"/>
      <c r="V135" s="348"/>
      <c r="W135" s="348"/>
      <c r="X135" s="348"/>
      <c r="Y135" s="348"/>
      <c r="Z135" s="348"/>
      <c r="AA135" s="348"/>
    </row>
    <row r="136" spans="21:27" ht="12.75">
      <c r="U136" s="348"/>
      <c r="V136" s="348"/>
      <c r="W136" s="348"/>
      <c r="X136" s="348"/>
      <c r="Y136" s="348"/>
      <c r="Z136" s="348"/>
      <c r="AA136" s="348"/>
    </row>
    <row r="137" spans="21:27" ht="12.75">
      <c r="U137" s="348"/>
      <c r="V137" s="348"/>
      <c r="W137" s="348"/>
      <c r="X137" s="348"/>
      <c r="Y137" s="348"/>
      <c r="Z137" s="348"/>
      <c r="AA137" s="348"/>
    </row>
    <row r="138" spans="21:27" ht="12.75">
      <c r="U138" s="348"/>
      <c r="V138" s="348"/>
      <c r="W138" s="348"/>
      <c r="X138" s="348"/>
      <c r="Y138" s="348"/>
      <c r="Z138" s="348"/>
      <c r="AA138" s="348"/>
    </row>
    <row r="139" spans="21:27" ht="12.75">
      <c r="U139" s="348"/>
      <c r="V139" s="348"/>
      <c r="W139" s="348"/>
      <c r="X139" s="348"/>
      <c r="Y139" s="348"/>
      <c r="Z139" s="348"/>
      <c r="AA139" s="348"/>
    </row>
    <row r="140" spans="21:27" ht="12.75">
      <c r="U140" s="348"/>
      <c r="V140" s="348"/>
      <c r="W140" s="348"/>
      <c r="X140" s="348"/>
      <c r="Y140" s="348"/>
      <c r="Z140" s="348"/>
      <c r="AA140" s="348"/>
    </row>
    <row r="141" spans="21:27" ht="12.75">
      <c r="U141" s="348"/>
      <c r="V141" s="348"/>
      <c r="W141" s="348"/>
      <c r="X141" s="348"/>
      <c r="Y141" s="348"/>
      <c r="Z141" s="348"/>
      <c r="AA141" s="348"/>
    </row>
    <row r="142" spans="21:27" ht="12.75">
      <c r="U142" s="348"/>
      <c r="V142" s="348"/>
      <c r="W142" s="348"/>
      <c r="X142" s="348"/>
      <c r="Y142" s="348"/>
      <c r="Z142" s="348"/>
      <c r="AA142" s="348"/>
    </row>
    <row r="143" spans="21:27" ht="12.75">
      <c r="U143" s="348"/>
      <c r="V143" s="348"/>
      <c r="W143" s="348"/>
      <c r="X143" s="348"/>
      <c r="Y143" s="348"/>
      <c r="Z143" s="348"/>
      <c r="AA143" s="348"/>
    </row>
    <row r="160" ht="12.75" customHeight="1"/>
    <row r="161" ht="12.75" customHeight="1"/>
    <row r="162" ht="12.75" customHeight="1"/>
    <row r="163" ht="12.75" customHeight="1"/>
  </sheetData>
  <sheetProtection/>
  <mergeCells count="10">
    <mergeCell ref="AR28:AS28"/>
    <mergeCell ref="A4:K4"/>
    <mergeCell ref="A6:A7"/>
    <mergeCell ref="B6:D6"/>
    <mergeCell ref="E6:G6"/>
    <mergeCell ref="H6:J6"/>
    <mergeCell ref="T6:V6"/>
    <mergeCell ref="N6:P6"/>
    <mergeCell ref="Q6:S6"/>
    <mergeCell ref="K6:M6"/>
  </mergeCells>
  <printOptions/>
  <pageMargins left="0.75" right="0.75" top="1" bottom="1" header="0.5" footer="0.5"/>
  <pageSetup fitToHeight="1" fitToWidth="1" horizontalDpi="600" verticalDpi="600" orientation="portrait" scale="43" r:id="rId2"/>
  <headerFooter alignWithMargins="0">
    <oddFooter>&amp;C&amp;14B-&amp;P-4</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Y89"/>
  <sheetViews>
    <sheetView zoomScale="75" zoomScaleNormal="75" zoomScalePageLayoutView="0" workbookViewId="0" topLeftCell="A1">
      <selection activeCell="T39" sqref="T39"/>
    </sheetView>
  </sheetViews>
  <sheetFormatPr defaultColWidth="11.00390625" defaultRowHeight="12.75"/>
  <cols>
    <col min="1" max="1" width="11.28125" style="88" customWidth="1"/>
    <col min="2" max="3" width="10.421875" style="88" customWidth="1"/>
    <col min="4" max="4" width="6.28125" style="88" bestFit="1" customWidth="1"/>
    <col min="5" max="6" width="9.140625" style="88" bestFit="1" customWidth="1"/>
    <col min="7" max="7" width="6.8515625" style="88" bestFit="1" customWidth="1"/>
    <col min="8" max="8" width="7.57421875" style="88" bestFit="1" customWidth="1"/>
    <col min="9" max="9" width="8.28125" style="88" bestFit="1" customWidth="1"/>
    <col min="10" max="10" width="6.28125" style="88" bestFit="1" customWidth="1"/>
    <col min="11" max="11" width="7.57421875" style="88" bestFit="1" customWidth="1"/>
    <col min="12" max="12" width="8.28125" style="88" bestFit="1" customWidth="1"/>
    <col min="13" max="13" width="6.8515625" style="88" bestFit="1" customWidth="1"/>
    <col min="14" max="14" width="7.57421875" style="88" bestFit="1" customWidth="1"/>
    <col min="15" max="15" width="8.28125" style="88" bestFit="1" customWidth="1"/>
    <col min="16" max="16" width="10.421875" style="88" bestFit="1" customWidth="1"/>
    <col min="17" max="17" width="7.57421875" style="88" bestFit="1" customWidth="1"/>
    <col min="18" max="18" width="8.28125" style="88" customWidth="1"/>
    <col min="19" max="19" width="10.421875" style="88" bestFit="1" customWidth="1"/>
    <col min="20" max="20" width="8.7109375" style="88" bestFit="1" customWidth="1"/>
    <col min="21" max="21" width="10.00390625" style="88" bestFit="1" customWidth="1"/>
    <col min="22" max="22" width="10.421875" style="88" bestFit="1" customWidth="1"/>
    <col min="23" max="24" width="7.28125" style="88" customWidth="1"/>
    <col min="25" max="27" width="8.8515625" style="88" customWidth="1"/>
    <col min="28" max="16384" width="11.00390625" style="88" customWidth="1"/>
  </cols>
  <sheetData>
    <row r="1" ht="26.25">
      <c r="A1" s="335" t="s">
        <v>142</v>
      </c>
    </row>
    <row r="2" spans="1:16" ht="18">
      <c r="A2" s="82" t="s">
        <v>81</v>
      </c>
      <c r="B2" s="83"/>
      <c r="C2" s="83"/>
      <c r="D2" s="83"/>
      <c r="E2" s="83"/>
      <c r="F2" s="83"/>
      <c r="G2" s="83"/>
      <c r="H2" s="83"/>
      <c r="I2" s="83"/>
      <c r="J2" s="83"/>
      <c r="K2" s="83"/>
      <c r="L2" s="83"/>
      <c r="M2" s="83"/>
      <c r="N2" s="83"/>
      <c r="O2" s="83"/>
      <c r="P2" s="83"/>
    </row>
    <row r="3" spans="1:20" ht="14.25">
      <c r="A3" s="90"/>
      <c r="B3" s="83"/>
      <c r="C3" s="83"/>
      <c r="D3" s="83"/>
      <c r="E3" s="83"/>
      <c r="F3" s="83"/>
      <c r="G3" s="83"/>
      <c r="H3" s="83"/>
      <c r="I3" s="83"/>
      <c r="J3" s="83"/>
      <c r="K3" s="83"/>
      <c r="L3" s="83"/>
      <c r="M3" s="83"/>
      <c r="N3" s="83"/>
      <c r="O3" s="83"/>
      <c r="P3" s="83"/>
      <c r="T3" s="347"/>
    </row>
    <row r="4" spans="1:17" ht="15" customHeight="1">
      <c r="A4" s="577" t="s">
        <v>337</v>
      </c>
      <c r="B4" s="577"/>
      <c r="C4" s="577"/>
      <c r="D4" s="577"/>
      <c r="E4" s="577"/>
      <c r="F4" s="577"/>
      <c r="G4" s="577"/>
      <c r="H4" s="577"/>
      <c r="I4" s="577"/>
      <c r="J4" s="577"/>
      <c r="K4" s="577"/>
      <c r="L4" s="577"/>
      <c r="M4" s="333"/>
      <c r="N4" s="333"/>
      <c r="O4" s="333"/>
      <c r="P4" s="333"/>
      <c r="Q4" s="333"/>
    </row>
    <row r="5" spans="1:16" ht="15" thickBot="1">
      <c r="A5" s="83"/>
      <c r="B5" s="83"/>
      <c r="C5" s="83"/>
      <c r="D5" s="83"/>
      <c r="E5" s="83"/>
      <c r="F5" s="83"/>
      <c r="G5" s="83"/>
      <c r="H5" s="83"/>
      <c r="I5" s="83"/>
      <c r="J5" s="83"/>
      <c r="K5" s="83"/>
      <c r="L5" s="83"/>
      <c r="M5" s="83"/>
      <c r="N5" s="83"/>
      <c r="O5" s="83"/>
      <c r="P5" s="83"/>
    </row>
    <row r="6" spans="1:22" ht="12.75" customHeight="1">
      <c r="A6" s="559" t="s">
        <v>12</v>
      </c>
      <c r="B6" s="564" t="s">
        <v>17</v>
      </c>
      <c r="C6" s="562"/>
      <c r="D6" s="565"/>
      <c r="E6" s="561" t="s">
        <v>129</v>
      </c>
      <c r="F6" s="562"/>
      <c r="G6" s="565"/>
      <c r="H6" s="561" t="s">
        <v>131</v>
      </c>
      <c r="I6" s="562"/>
      <c r="J6" s="565"/>
      <c r="K6" s="561" t="s">
        <v>128</v>
      </c>
      <c r="L6" s="562"/>
      <c r="M6" s="565"/>
      <c r="N6" s="561" t="s">
        <v>130</v>
      </c>
      <c r="O6" s="562"/>
      <c r="P6" s="565"/>
      <c r="Q6" s="561" t="s">
        <v>132</v>
      </c>
      <c r="R6" s="562"/>
      <c r="S6" s="565"/>
      <c r="T6" s="561" t="s">
        <v>11</v>
      </c>
      <c r="U6" s="562"/>
      <c r="V6" s="565"/>
    </row>
    <row r="7" spans="1:22" ht="30" customHeight="1" thickBot="1">
      <c r="A7" s="560"/>
      <c r="B7" s="344" t="s">
        <v>13</v>
      </c>
      <c r="C7" s="345" t="s">
        <v>14</v>
      </c>
      <c r="D7" s="346" t="s">
        <v>15</v>
      </c>
      <c r="E7" s="344" t="s">
        <v>13</v>
      </c>
      <c r="F7" s="345" t="s">
        <v>14</v>
      </c>
      <c r="G7" s="346" t="s">
        <v>15</v>
      </c>
      <c r="H7" s="344" t="s">
        <v>13</v>
      </c>
      <c r="I7" s="345" t="s">
        <v>14</v>
      </c>
      <c r="J7" s="346" t="s">
        <v>15</v>
      </c>
      <c r="K7" s="344" t="s">
        <v>13</v>
      </c>
      <c r="L7" s="345" t="s">
        <v>14</v>
      </c>
      <c r="M7" s="346" t="s">
        <v>15</v>
      </c>
      <c r="N7" s="344" t="s">
        <v>13</v>
      </c>
      <c r="O7" s="345" t="s">
        <v>14</v>
      </c>
      <c r="P7" s="346" t="s">
        <v>15</v>
      </c>
      <c r="Q7" s="158" t="s">
        <v>13</v>
      </c>
      <c r="R7" s="159" t="s">
        <v>14</v>
      </c>
      <c r="S7" s="160" t="s">
        <v>15</v>
      </c>
      <c r="T7" s="158" t="s">
        <v>13</v>
      </c>
      <c r="U7" s="159" t="s">
        <v>14</v>
      </c>
      <c r="V7" s="160" t="s">
        <v>15</v>
      </c>
    </row>
    <row r="8" spans="1:22" ht="12.75">
      <c r="A8" s="91">
        <v>1996</v>
      </c>
      <c r="B8" s="336">
        <v>16845</v>
      </c>
      <c r="C8" s="397">
        <v>98524</v>
      </c>
      <c r="D8" s="92">
        <f aca="true" t="shared" si="0" ref="D8:D22">IF(C8=0,"NA",B8/C8)</f>
        <v>0.1709735698916</v>
      </c>
      <c r="E8" s="336">
        <v>5668</v>
      </c>
      <c r="F8" s="273">
        <v>29410</v>
      </c>
      <c r="G8" s="92">
        <f aca="true" t="shared" si="1" ref="G8:G22">IF(F8=0,"NA",E8/F8)</f>
        <v>0.19272356341380484</v>
      </c>
      <c r="H8" s="336"/>
      <c r="I8" s="397"/>
      <c r="J8" s="92"/>
      <c r="K8" s="336"/>
      <c r="L8" s="397"/>
      <c r="M8" s="92"/>
      <c r="N8" s="336"/>
      <c r="O8" s="397"/>
      <c r="P8" s="92"/>
      <c r="Q8" s="336"/>
      <c r="R8" s="397"/>
      <c r="S8" s="92"/>
      <c r="T8" s="336">
        <f>SUM(Q8,N8,K8,H8,E8,B8)</f>
        <v>22513</v>
      </c>
      <c r="U8" s="397">
        <f>SUM(R8,O8,L8,I8,F8,C8)</f>
        <v>127934</v>
      </c>
      <c r="V8" s="92">
        <f aca="true" t="shared" si="2" ref="V8:V19">IF(U8=0,"NA",T8/U8)</f>
        <v>0.17597354886113153</v>
      </c>
    </row>
    <row r="9" spans="1:22" ht="12.75">
      <c r="A9" s="89">
        <v>1997</v>
      </c>
      <c r="B9" s="337">
        <v>20905</v>
      </c>
      <c r="C9" s="396">
        <v>133521</v>
      </c>
      <c r="D9" s="84">
        <f t="shared" si="0"/>
        <v>0.15656713176204493</v>
      </c>
      <c r="E9" s="337">
        <v>7223</v>
      </c>
      <c r="F9" s="93">
        <v>42933</v>
      </c>
      <c r="G9" s="84">
        <f t="shared" si="1"/>
        <v>0.16823888384226585</v>
      </c>
      <c r="H9" s="337"/>
      <c r="I9" s="396"/>
      <c r="J9" s="84"/>
      <c r="K9" s="337">
        <v>48</v>
      </c>
      <c r="L9" s="396">
        <v>149</v>
      </c>
      <c r="M9" s="84">
        <f aca="true" t="shared" si="3" ref="M9:M20">IF(L9=0,"NA",K9/L9)</f>
        <v>0.3221476510067114</v>
      </c>
      <c r="N9" s="337">
        <v>8</v>
      </c>
      <c r="O9" s="396">
        <v>22</v>
      </c>
      <c r="P9" s="84">
        <f aca="true" t="shared" si="4" ref="P9:P20">IF(O9=0,"NA",N9/O9)</f>
        <v>0.36363636363636365</v>
      </c>
      <c r="Q9" s="337"/>
      <c r="R9" s="396"/>
      <c r="S9" s="84"/>
      <c r="T9" s="337">
        <f aca="true" t="shared" si="5" ref="T9:T22">SUM(Q9,N9,K9,H9,E9,B9)</f>
        <v>28184</v>
      </c>
      <c r="U9" s="396">
        <f aca="true" t="shared" si="6" ref="U9:U23">SUM(R9,O9,L9,I9,F9,C9)</f>
        <v>176625</v>
      </c>
      <c r="V9" s="84">
        <f t="shared" si="2"/>
        <v>0.15956970983722576</v>
      </c>
    </row>
    <row r="10" spans="1:22" ht="12.75">
      <c r="A10" s="89">
        <v>1998</v>
      </c>
      <c r="B10" s="337">
        <v>22092</v>
      </c>
      <c r="C10" s="396">
        <v>158005</v>
      </c>
      <c r="D10" s="84">
        <f t="shared" si="0"/>
        <v>0.13981836017847538</v>
      </c>
      <c r="E10" s="337">
        <v>8069</v>
      </c>
      <c r="F10" s="93">
        <v>53394</v>
      </c>
      <c r="G10" s="84">
        <f t="shared" si="1"/>
        <v>0.1511218488968798</v>
      </c>
      <c r="H10" s="337"/>
      <c r="I10" s="396"/>
      <c r="J10" s="84"/>
      <c r="K10" s="337">
        <v>73</v>
      </c>
      <c r="L10" s="396">
        <v>285</v>
      </c>
      <c r="M10" s="84">
        <f t="shared" si="3"/>
        <v>0.256140350877193</v>
      </c>
      <c r="N10" s="337">
        <v>7</v>
      </c>
      <c r="O10" s="396">
        <v>22</v>
      </c>
      <c r="P10" s="84">
        <f t="shared" si="4"/>
        <v>0.3181818181818182</v>
      </c>
      <c r="Q10" s="337"/>
      <c r="R10" s="396"/>
      <c r="S10" s="84"/>
      <c r="T10" s="337">
        <f t="shared" si="5"/>
        <v>30241</v>
      </c>
      <c r="U10" s="396">
        <f t="shared" si="6"/>
        <v>211706</v>
      </c>
      <c r="V10" s="84">
        <f t="shared" si="2"/>
        <v>0.14284432184255524</v>
      </c>
    </row>
    <row r="11" spans="1:22" ht="12.75">
      <c r="A11" s="89">
        <v>1999</v>
      </c>
      <c r="B11" s="337">
        <v>23098</v>
      </c>
      <c r="C11" s="396">
        <v>187463</v>
      </c>
      <c r="D11" s="84">
        <f t="shared" si="0"/>
        <v>0.1232136474931053</v>
      </c>
      <c r="E11" s="337">
        <v>8073</v>
      </c>
      <c r="F11" s="93">
        <v>63362</v>
      </c>
      <c r="G11" s="84">
        <f t="shared" si="1"/>
        <v>0.1274107509232663</v>
      </c>
      <c r="H11" s="337"/>
      <c r="I11" s="396"/>
      <c r="J11" s="84"/>
      <c r="K11" s="337">
        <v>28</v>
      </c>
      <c r="L11" s="396">
        <v>201</v>
      </c>
      <c r="M11" s="84">
        <f t="shared" si="3"/>
        <v>0.13930348258706468</v>
      </c>
      <c r="N11" s="337">
        <v>5</v>
      </c>
      <c r="O11" s="396">
        <v>13</v>
      </c>
      <c r="P11" s="84">
        <f t="shared" si="4"/>
        <v>0.38461538461538464</v>
      </c>
      <c r="Q11" s="337"/>
      <c r="R11" s="396"/>
      <c r="S11" s="84"/>
      <c r="T11" s="337">
        <f t="shared" si="5"/>
        <v>31204</v>
      </c>
      <c r="U11" s="396">
        <f t="shared" si="6"/>
        <v>251039</v>
      </c>
      <c r="V11" s="84">
        <f t="shared" si="2"/>
        <v>0.12429941164520254</v>
      </c>
    </row>
    <row r="12" spans="1:22" ht="12.75">
      <c r="A12" s="89">
        <v>2000</v>
      </c>
      <c r="B12" s="337">
        <v>24843</v>
      </c>
      <c r="C12" s="396">
        <v>223025</v>
      </c>
      <c r="D12" s="84">
        <f t="shared" si="0"/>
        <v>0.11139109965250532</v>
      </c>
      <c r="E12" s="337">
        <v>8436</v>
      </c>
      <c r="F12" s="93">
        <v>74846</v>
      </c>
      <c r="G12" s="84">
        <f t="shared" si="1"/>
        <v>0.11271143414477727</v>
      </c>
      <c r="H12" s="337"/>
      <c r="I12" s="396"/>
      <c r="J12" s="84"/>
      <c r="K12" s="337">
        <v>73</v>
      </c>
      <c r="L12" s="396">
        <v>406</v>
      </c>
      <c r="M12" s="84">
        <f t="shared" si="3"/>
        <v>0.17980295566502463</v>
      </c>
      <c r="N12" s="337">
        <v>7</v>
      </c>
      <c r="O12" s="396">
        <v>9</v>
      </c>
      <c r="P12" s="84">
        <f t="shared" si="4"/>
        <v>0.7777777777777778</v>
      </c>
      <c r="Q12" s="337"/>
      <c r="R12" s="396"/>
      <c r="S12" s="84"/>
      <c r="T12" s="337">
        <f t="shared" si="5"/>
        <v>33359</v>
      </c>
      <c r="U12" s="396">
        <f t="shared" si="6"/>
        <v>298286</v>
      </c>
      <c r="V12" s="84">
        <f t="shared" si="2"/>
        <v>0.11183562084710647</v>
      </c>
    </row>
    <row r="13" spans="1:22" ht="12.75">
      <c r="A13" s="89">
        <v>2001</v>
      </c>
      <c r="B13" s="337">
        <v>26046</v>
      </c>
      <c r="C13" s="396">
        <v>221439</v>
      </c>
      <c r="D13" s="84">
        <f t="shared" si="0"/>
        <v>0.11762155717827483</v>
      </c>
      <c r="E13" s="337">
        <v>10934</v>
      </c>
      <c r="F13" s="93">
        <v>77722</v>
      </c>
      <c r="G13" s="84">
        <f t="shared" si="1"/>
        <v>0.1406808882941767</v>
      </c>
      <c r="H13" s="337"/>
      <c r="I13" s="396"/>
      <c r="J13" s="84"/>
      <c r="K13" s="337">
        <v>54</v>
      </c>
      <c r="L13" s="396">
        <v>323</v>
      </c>
      <c r="M13" s="84">
        <f t="shared" si="3"/>
        <v>0.16718266253869968</v>
      </c>
      <c r="N13" s="337">
        <v>6</v>
      </c>
      <c r="O13" s="396">
        <v>8</v>
      </c>
      <c r="P13" s="84">
        <f t="shared" si="4"/>
        <v>0.75</v>
      </c>
      <c r="Q13" s="337"/>
      <c r="R13" s="396"/>
      <c r="S13" s="84"/>
      <c r="T13" s="337">
        <f t="shared" si="5"/>
        <v>37040</v>
      </c>
      <c r="U13" s="396">
        <f t="shared" si="6"/>
        <v>299492</v>
      </c>
      <c r="V13" s="84">
        <f t="shared" si="2"/>
        <v>0.12367609151496534</v>
      </c>
    </row>
    <row r="14" spans="1:22" ht="12.75">
      <c r="A14" s="89">
        <v>2002</v>
      </c>
      <c r="B14" s="337">
        <v>20032</v>
      </c>
      <c r="C14" s="396">
        <v>227464</v>
      </c>
      <c r="D14" s="84">
        <f t="shared" si="0"/>
        <v>0.08806668307952027</v>
      </c>
      <c r="E14" s="337">
        <v>9443</v>
      </c>
      <c r="F14" s="93">
        <v>89869</v>
      </c>
      <c r="G14" s="84">
        <f t="shared" si="1"/>
        <v>0.10507516496233406</v>
      </c>
      <c r="H14" s="337"/>
      <c r="I14" s="396"/>
      <c r="J14" s="84"/>
      <c r="K14" s="337">
        <v>93</v>
      </c>
      <c r="L14" s="396">
        <v>585</v>
      </c>
      <c r="M14" s="84">
        <f t="shared" si="3"/>
        <v>0.15897435897435896</v>
      </c>
      <c r="N14" s="337">
        <v>3</v>
      </c>
      <c r="O14" s="396">
        <v>13</v>
      </c>
      <c r="P14" s="84">
        <f t="shared" si="4"/>
        <v>0.23076923076923078</v>
      </c>
      <c r="Q14" s="337"/>
      <c r="R14" s="396"/>
      <c r="S14" s="84"/>
      <c r="T14" s="337">
        <f t="shared" si="5"/>
        <v>29571</v>
      </c>
      <c r="U14" s="396">
        <f t="shared" si="6"/>
        <v>317931</v>
      </c>
      <c r="V14" s="84">
        <f t="shared" si="2"/>
        <v>0.09301074761504854</v>
      </c>
    </row>
    <row r="15" spans="1:22" ht="12.75">
      <c r="A15" s="89">
        <v>2003</v>
      </c>
      <c r="B15" s="337">
        <v>15608</v>
      </c>
      <c r="C15" s="396">
        <v>235756</v>
      </c>
      <c r="D15" s="84">
        <f t="shared" si="0"/>
        <v>0.06620404146660107</v>
      </c>
      <c r="E15" s="337">
        <v>7359</v>
      </c>
      <c r="F15" s="93">
        <v>93305</v>
      </c>
      <c r="G15" s="84">
        <f t="shared" si="1"/>
        <v>0.07887037136273511</v>
      </c>
      <c r="H15" s="337"/>
      <c r="I15" s="396"/>
      <c r="J15" s="84"/>
      <c r="K15" s="337">
        <v>79</v>
      </c>
      <c r="L15" s="396">
        <v>626</v>
      </c>
      <c r="M15" s="84">
        <f t="shared" si="3"/>
        <v>0.12619808306709265</v>
      </c>
      <c r="N15" s="337">
        <v>7</v>
      </c>
      <c r="O15" s="396">
        <v>13</v>
      </c>
      <c r="P15" s="84">
        <f t="shared" si="4"/>
        <v>0.5384615384615384</v>
      </c>
      <c r="Q15" s="337"/>
      <c r="R15" s="396"/>
      <c r="S15" s="84"/>
      <c r="T15" s="337">
        <f t="shared" si="5"/>
        <v>23053</v>
      </c>
      <c r="U15" s="396">
        <f t="shared" si="6"/>
        <v>329700</v>
      </c>
      <c r="V15" s="84">
        <f t="shared" si="2"/>
        <v>0.06992114043069457</v>
      </c>
    </row>
    <row r="16" spans="1:22" ht="12.75">
      <c r="A16" s="89">
        <v>2004</v>
      </c>
      <c r="B16" s="337">
        <v>10906</v>
      </c>
      <c r="C16" s="396">
        <v>235320</v>
      </c>
      <c r="D16" s="84">
        <f t="shared" si="0"/>
        <v>0.046345402005779364</v>
      </c>
      <c r="E16" s="337">
        <v>5914</v>
      </c>
      <c r="F16" s="93">
        <v>109362</v>
      </c>
      <c r="G16" s="84">
        <f t="shared" si="1"/>
        <v>0.05407728461439988</v>
      </c>
      <c r="H16" s="337"/>
      <c r="I16" s="396"/>
      <c r="J16" s="84"/>
      <c r="K16" s="337">
        <v>18</v>
      </c>
      <c r="L16" s="396">
        <v>144</v>
      </c>
      <c r="M16" s="84">
        <f t="shared" si="3"/>
        <v>0.125</v>
      </c>
      <c r="N16" s="337">
        <v>8</v>
      </c>
      <c r="O16" s="396">
        <v>12</v>
      </c>
      <c r="P16" s="84">
        <f t="shared" si="4"/>
        <v>0.6666666666666666</v>
      </c>
      <c r="Q16" s="337"/>
      <c r="R16" s="396"/>
      <c r="S16" s="84"/>
      <c r="T16" s="337">
        <f t="shared" si="5"/>
        <v>16846</v>
      </c>
      <c r="U16" s="396">
        <f t="shared" si="6"/>
        <v>344838</v>
      </c>
      <c r="V16" s="84">
        <f t="shared" si="2"/>
        <v>0.04885192467187491</v>
      </c>
    </row>
    <row r="17" spans="1:22" ht="12.75">
      <c r="A17" s="89">
        <v>2005</v>
      </c>
      <c r="B17" s="337">
        <v>8800</v>
      </c>
      <c r="C17" s="396">
        <v>242055</v>
      </c>
      <c r="D17" s="84">
        <f t="shared" si="0"/>
        <v>0.03635537377868666</v>
      </c>
      <c r="E17" s="337">
        <v>4460</v>
      </c>
      <c r="F17" s="93">
        <v>102716</v>
      </c>
      <c r="G17" s="84">
        <f t="shared" si="1"/>
        <v>0.04342069395225671</v>
      </c>
      <c r="H17" s="337"/>
      <c r="I17" s="396"/>
      <c r="J17" s="84"/>
      <c r="K17" s="337">
        <v>13</v>
      </c>
      <c r="L17" s="396">
        <v>210</v>
      </c>
      <c r="M17" s="84">
        <f t="shared" si="3"/>
        <v>0.06190476190476191</v>
      </c>
      <c r="N17" s="337">
        <v>6</v>
      </c>
      <c r="O17" s="396">
        <v>43</v>
      </c>
      <c r="P17" s="84">
        <f t="shared" si="4"/>
        <v>0.13953488372093023</v>
      </c>
      <c r="Q17" s="337"/>
      <c r="R17" s="396"/>
      <c r="S17" s="84"/>
      <c r="T17" s="337">
        <f t="shared" si="5"/>
        <v>13279</v>
      </c>
      <c r="U17" s="396">
        <f t="shared" si="6"/>
        <v>345024</v>
      </c>
      <c r="V17" s="84">
        <f t="shared" si="2"/>
        <v>0.03848717770358004</v>
      </c>
    </row>
    <row r="18" spans="1:22" ht="12.75">
      <c r="A18" s="89">
        <v>2006</v>
      </c>
      <c r="B18" s="337">
        <v>7058</v>
      </c>
      <c r="C18" s="396">
        <v>227298</v>
      </c>
      <c r="D18" s="84">
        <f t="shared" si="0"/>
        <v>0.031051747045728516</v>
      </c>
      <c r="E18" s="337">
        <v>2898</v>
      </c>
      <c r="F18" s="93">
        <v>89460</v>
      </c>
      <c r="G18" s="84">
        <f t="shared" si="1"/>
        <v>0.0323943661971831</v>
      </c>
      <c r="H18" s="337"/>
      <c r="I18" s="396"/>
      <c r="J18" s="84"/>
      <c r="K18" s="337">
        <v>5</v>
      </c>
      <c r="L18" s="396">
        <v>113</v>
      </c>
      <c r="M18" s="84">
        <f t="shared" si="3"/>
        <v>0.04424778761061947</v>
      </c>
      <c r="N18" s="337"/>
      <c r="O18" s="396">
        <v>24</v>
      </c>
      <c r="P18" s="84">
        <f t="shared" si="4"/>
        <v>0</v>
      </c>
      <c r="Q18" s="337"/>
      <c r="R18" s="396"/>
      <c r="S18" s="84"/>
      <c r="T18" s="337">
        <f t="shared" si="5"/>
        <v>9961</v>
      </c>
      <c r="U18" s="396">
        <f t="shared" si="6"/>
        <v>316895</v>
      </c>
      <c r="V18" s="84">
        <f t="shared" si="2"/>
        <v>0.031433124536518406</v>
      </c>
    </row>
    <row r="19" spans="1:22" ht="12.75">
      <c r="A19" s="89">
        <v>2007</v>
      </c>
      <c r="B19" s="337">
        <v>4474</v>
      </c>
      <c r="C19" s="396">
        <v>233001</v>
      </c>
      <c r="D19" s="84">
        <f t="shared" si="0"/>
        <v>0.019201634327749666</v>
      </c>
      <c r="E19" s="337">
        <v>1655</v>
      </c>
      <c r="F19" s="93">
        <v>81572</v>
      </c>
      <c r="G19" s="84">
        <f t="shared" si="1"/>
        <v>0.02028882459667533</v>
      </c>
      <c r="H19" s="337"/>
      <c r="I19" s="396"/>
      <c r="J19" s="84"/>
      <c r="K19" s="337">
        <v>2</v>
      </c>
      <c r="L19" s="396">
        <v>28</v>
      </c>
      <c r="M19" s="84">
        <f t="shared" si="3"/>
        <v>0.07142857142857142</v>
      </c>
      <c r="N19" s="337">
        <v>3</v>
      </c>
      <c r="O19" s="396">
        <v>32</v>
      </c>
      <c r="P19" s="84">
        <f t="shared" si="4"/>
        <v>0.09375</v>
      </c>
      <c r="Q19" s="337">
        <v>151</v>
      </c>
      <c r="R19" s="396">
        <v>2666</v>
      </c>
      <c r="S19" s="84">
        <f>IF(R19=0,"NA",Q19/R19)</f>
        <v>0.056639159789947484</v>
      </c>
      <c r="T19" s="337">
        <f t="shared" si="5"/>
        <v>6285</v>
      </c>
      <c r="U19" s="396">
        <f t="shared" si="6"/>
        <v>317299</v>
      </c>
      <c r="V19" s="84">
        <f t="shared" si="2"/>
        <v>0.019807815341365716</v>
      </c>
    </row>
    <row r="20" spans="1:22" ht="12.75">
      <c r="A20" s="89">
        <v>2008</v>
      </c>
      <c r="B20" s="337">
        <v>2921</v>
      </c>
      <c r="C20" s="396">
        <v>195667</v>
      </c>
      <c r="D20" s="84">
        <f t="shared" si="0"/>
        <v>0.014928424312735413</v>
      </c>
      <c r="E20" s="337">
        <v>1007</v>
      </c>
      <c r="F20" s="93">
        <v>71645</v>
      </c>
      <c r="G20" s="84">
        <f t="shared" si="1"/>
        <v>0.014055412101332961</v>
      </c>
      <c r="H20" s="337">
        <v>280</v>
      </c>
      <c r="I20" s="396">
        <v>9900</v>
      </c>
      <c r="J20" s="84">
        <f>IF(I20=0,"NA",H20/I20)</f>
        <v>0.028282828282828285</v>
      </c>
      <c r="K20" s="337">
        <v>2</v>
      </c>
      <c r="L20" s="396">
        <v>29</v>
      </c>
      <c r="M20" s="84">
        <f t="shared" si="3"/>
        <v>0.06896551724137931</v>
      </c>
      <c r="N20" s="337">
        <v>4</v>
      </c>
      <c r="O20" s="396">
        <v>29</v>
      </c>
      <c r="P20" s="84">
        <f t="shared" si="4"/>
        <v>0.13793103448275862</v>
      </c>
      <c r="Q20" s="337">
        <v>164</v>
      </c>
      <c r="R20" s="396">
        <v>2787</v>
      </c>
      <c r="S20" s="84">
        <f>IF(R20=0,"NA",Q20/R20)</f>
        <v>0.05884463580911374</v>
      </c>
      <c r="T20" s="337">
        <f t="shared" si="5"/>
        <v>4378</v>
      </c>
      <c r="U20" s="396">
        <f t="shared" si="6"/>
        <v>280057</v>
      </c>
      <c r="V20" s="84">
        <f>IF(U20=0,"NA",T20/U20)</f>
        <v>0.01563253194885327</v>
      </c>
    </row>
    <row r="21" spans="1:22" ht="12.75">
      <c r="A21" s="89">
        <v>2009</v>
      </c>
      <c r="B21" s="337">
        <v>902</v>
      </c>
      <c r="C21" s="396">
        <v>49330</v>
      </c>
      <c r="D21" s="84">
        <f t="shared" si="0"/>
        <v>0.018285019258057977</v>
      </c>
      <c r="E21" s="337">
        <v>213</v>
      </c>
      <c r="F21" s="93">
        <v>8201</v>
      </c>
      <c r="G21" s="84">
        <f t="shared" si="1"/>
        <v>0.02597244238507499</v>
      </c>
      <c r="H21" s="337">
        <v>97</v>
      </c>
      <c r="I21" s="396">
        <v>888</v>
      </c>
      <c r="J21" s="84">
        <f>IF(I21=0,"NA",H21/I21)</f>
        <v>0.10923423423423423</v>
      </c>
      <c r="K21" s="337">
        <v>10</v>
      </c>
      <c r="L21" s="396">
        <v>235</v>
      </c>
      <c r="M21" s="84">
        <f>IF(L21=0,"NA",K21/L21)</f>
        <v>0.0425531914893617</v>
      </c>
      <c r="N21" s="337">
        <v>1</v>
      </c>
      <c r="O21" s="396">
        <v>12</v>
      </c>
      <c r="P21" s="84">
        <f>IF(O21=0,"NA",N21/O21)</f>
        <v>0.08333333333333333</v>
      </c>
      <c r="Q21" s="337">
        <v>8</v>
      </c>
      <c r="R21" s="396">
        <v>110</v>
      </c>
      <c r="S21" s="84">
        <f>IF(R21=0,"NA",Q21/R21)</f>
        <v>0.07272727272727272</v>
      </c>
      <c r="T21" s="337">
        <f t="shared" si="5"/>
        <v>1231</v>
      </c>
      <c r="U21" s="396">
        <f t="shared" si="6"/>
        <v>58776</v>
      </c>
      <c r="V21" s="84">
        <f>IF(U21=0,"NA",T21/U21)</f>
        <v>0.020943922689533143</v>
      </c>
    </row>
    <row r="22" spans="1:22" ht="13.5" thickBot="1">
      <c r="A22" s="89">
        <v>2010</v>
      </c>
      <c r="B22" s="493">
        <v>44</v>
      </c>
      <c r="C22" s="531">
        <v>427</v>
      </c>
      <c r="D22" s="275">
        <f t="shared" si="0"/>
        <v>0.10304449648711944</v>
      </c>
      <c r="E22" s="369">
        <v>9</v>
      </c>
      <c r="F22" s="274">
        <v>86</v>
      </c>
      <c r="G22" s="94">
        <f t="shared" si="1"/>
        <v>0.10465116279069768</v>
      </c>
      <c r="H22" s="369"/>
      <c r="I22" s="398">
        <v>14</v>
      </c>
      <c r="J22" s="94">
        <f>IF(I22=0,"NA",H22/I22)</f>
        <v>0</v>
      </c>
      <c r="K22" s="369"/>
      <c r="L22" s="398">
        <v>3</v>
      </c>
      <c r="M22" s="94">
        <f>IF(L22=0,"NA",K22/L22)</f>
        <v>0</v>
      </c>
      <c r="N22" s="369"/>
      <c r="O22" s="398"/>
      <c r="P22" s="94"/>
      <c r="Q22" s="369"/>
      <c r="R22" s="398">
        <v>3</v>
      </c>
      <c r="S22" s="94">
        <f>IF(R22=0,"NA",Q22/R22)</f>
        <v>0</v>
      </c>
      <c r="T22" s="369">
        <f t="shared" si="5"/>
        <v>53</v>
      </c>
      <c r="U22" s="398">
        <f t="shared" si="6"/>
        <v>533</v>
      </c>
      <c r="V22" s="94">
        <f>IF(U22=0,"NA",T22/U22)</f>
        <v>0.09943714821763602</v>
      </c>
    </row>
    <row r="23" spans="1:22" ht="13.5" thickBot="1">
      <c r="A23" s="85" t="s">
        <v>11</v>
      </c>
      <c r="B23" s="218">
        <f>SUM(B8:B22)</f>
        <v>204574</v>
      </c>
      <c r="C23" s="272">
        <f>SUM(C8:C22)</f>
        <v>2668295</v>
      </c>
      <c r="D23" s="95">
        <f>B23/C23</f>
        <v>0.07666843433728279</v>
      </c>
      <c r="E23" s="218">
        <f>SUM(E8:E22)</f>
        <v>81361</v>
      </c>
      <c r="F23" s="272">
        <f>SUM(F8:F22)</f>
        <v>987883</v>
      </c>
      <c r="G23" s="95">
        <f>E23/F23</f>
        <v>0.08235894331616193</v>
      </c>
      <c r="H23" s="218">
        <f>SUM(H8:H22)</f>
        <v>377</v>
      </c>
      <c r="I23" s="272">
        <f>SUM(I8:I22)</f>
        <v>10802</v>
      </c>
      <c r="J23" s="95">
        <f>H23/I23</f>
        <v>0.03490094426957971</v>
      </c>
      <c r="K23" s="218">
        <f>SUM(K8:K22)</f>
        <v>498</v>
      </c>
      <c r="L23" s="272">
        <f>SUM(L8:L22)</f>
        <v>3337</v>
      </c>
      <c r="M23" s="95">
        <f>K23/L23</f>
        <v>0.1492358405753671</v>
      </c>
      <c r="N23" s="218">
        <f>SUM(N8:N22)</f>
        <v>65</v>
      </c>
      <c r="O23" s="272">
        <f>SUM(O8:O22)</f>
        <v>252</v>
      </c>
      <c r="P23" s="95">
        <f>N23/O23</f>
        <v>0.25793650793650796</v>
      </c>
      <c r="Q23" s="218">
        <f>SUM(Q8:Q22)</f>
        <v>323</v>
      </c>
      <c r="R23" s="272">
        <f>SUM(R8:R22)</f>
        <v>5566</v>
      </c>
      <c r="S23" s="95">
        <f>Q23/R23</f>
        <v>0.05803090190441969</v>
      </c>
      <c r="T23" s="218">
        <f>SUM(T8:T22)</f>
        <v>287198</v>
      </c>
      <c r="U23" s="272">
        <f t="shared" si="6"/>
        <v>3676135</v>
      </c>
      <c r="V23" s="95">
        <f>T23/U23</f>
        <v>0.07812498724883607</v>
      </c>
    </row>
    <row r="24" spans="1:24" s="348" customFormat="1" ht="12.75">
      <c r="A24" s="330"/>
      <c r="B24" s="376"/>
      <c r="C24" s="376"/>
      <c r="D24" s="384"/>
      <c r="E24" s="376"/>
      <c r="F24" s="376"/>
      <c r="G24" s="384"/>
      <c r="H24" s="376"/>
      <c r="I24" s="376"/>
      <c r="J24" s="384"/>
      <c r="N24" s="376"/>
      <c r="O24" s="376"/>
      <c r="P24" s="384"/>
      <c r="Q24" s="376"/>
      <c r="R24" s="376"/>
      <c r="S24" s="384"/>
      <c r="T24" s="376"/>
      <c r="U24" s="376"/>
      <c r="V24" s="384"/>
      <c r="W24" s="376"/>
      <c r="X24" s="384"/>
    </row>
    <row r="25" ht="12.75">
      <c r="A25" s="287"/>
    </row>
    <row r="27" spans="18:19" ht="12.75">
      <c r="R27" s="348"/>
      <c r="S27" s="348"/>
    </row>
    <row r="28" spans="18:19" ht="12.75">
      <c r="R28" s="348"/>
      <c r="S28" s="348"/>
    </row>
    <row r="29" spans="18:19" ht="12.75">
      <c r="R29" s="348"/>
      <c r="S29" s="348"/>
    </row>
    <row r="30" spans="18:19" ht="12.75">
      <c r="R30" s="358"/>
      <c r="S30" s="358"/>
    </row>
    <row r="31" spans="18:19" ht="12.75">
      <c r="R31" s="359"/>
      <c r="S31" s="360"/>
    </row>
    <row r="32" spans="18:19" ht="12.75">
      <c r="R32" s="359"/>
      <c r="S32" s="359"/>
    </row>
    <row r="33" spans="18:19" ht="12.75">
      <c r="R33" s="359"/>
      <c r="S33" s="359"/>
    </row>
    <row r="34" spans="18:19" ht="12.75">
      <c r="R34" s="359"/>
      <c r="S34" s="360"/>
    </row>
    <row r="35" spans="18:19" ht="12.75">
      <c r="R35" s="359"/>
      <c r="S35" s="359"/>
    </row>
    <row r="36" spans="18:19" ht="12.75">
      <c r="R36" s="359"/>
      <c r="S36" s="360"/>
    </row>
    <row r="37" spans="18:19" ht="12.75">
      <c r="R37" s="359"/>
      <c r="S37" s="359"/>
    </row>
    <row r="38" spans="18:19" ht="12.75">
      <c r="R38" s="359"/>
      <c r="S38" s="360"/>
    </row>
    <row r="39" spans="18:19" ht="12.75">
      <c r="R39" s="359"/>
      <c r="S39" s="359"/>
    </row>
    <row r="40" spans="18:19" ht="12.75">
      <c r="R40" s="359"/>
      <c r="S40" s="359"/>
    </row>
    <row r="41" spans="18:19" ht="12.75">
      <c r="R41" s="359"/>
      <c r="S41" s="360"/>
    </row>
    <row r="42" spans="18:19" ht="12.75">
      <c r="R42" s="359"/>
      <c r="S42" s="359"/>
    </row>
    <row r="43" spans="18:19" ht="12.75">
      <c r="R43" s="359"/>
      <c r="S43" s="359"/>
    </row>
    <row r="44" spans="18:19" ht="12.75">
      <c r="R44" s="359"/>
      <c r="S44" s="360"/>
    </row>
    <row r="45" spans="18:19" ht="12.75">
      <c r="R45" s="348"/>
      <c r="S45" s="348"/>
    </row>
    <row r="46" spans="18:19" ht="12.75">
      <c r="R46" s="348"/>
      <c r="S46" s="348"/>
    </row>
    <row r="47" spans="18:19" ht="12.75">
      <c r="R47" s="348"/>
      <c r="S47" s="348"/>
    </row>
    <row r="48" spans="18:21" ht="12.75">
      <c r="R48" s="348"/>
      <c r="S48" s="348"/>
      <c r="T48" s="348"/>
      <c r="U48" s="348"/>
    </row>
    <row r="49" spans="18:21" ht="12.75">
      <c r="R49" s="348"/>
      <c r="S49" s="348"/>
      <c r="T49" s="348"/>
      <c r="U49" s="348"/>
    </row>
    <row r="50" spans="18:21" ht="12.75">
      <c r="R50" s="348"/>
      <c r="S50" s="348"/>
      <c r="T50" s="348"/>
      <c r="U50" s="348"/>
    </row>
    <row r="51" spans="18:21" ht="12.75">
      <c r="R51" s="348"/>
      <c r="S51" s="348"/>
      <c r="T51" s="348"/>
      <c r="U51" s="348"/>
    </row>
    <row r="52" spans="18:21" ht="12.75">
      <c r="R52" s="348"/>
      <c r="S52" s="348"/>
      <c r="T52" s="348"/>
      <c r="U52" s="348"/>
    </row>
    <row r="53" spans="18:21" ht="12.75">
      <c r="R53" s="348"/>
      <c r="S53" s="348"/>
      <c r="T53" s="348"/>
      <c r="U53" s="348"/>
    </row>
    <row r="54" spans="18:21" ht="12.75">
      <c r="R54" s="348"/>
      <c r="S54" s="348"/>
      <c r="T54" s="348"/>
      <c r="U54" s="348"/>
    </row>
    <row r="55" spans="18:21" ht="12.75">
      <c r="R55" s="348"/>
      <c r="S55" s="348"/>
      <c r="T55" s="348"/>
      <c r="U55" s="348"/>
    </row>
    <row r="56" spans="18:21" ht="12.75">
      <c r="R56" s="348"/>
      <c r="S56" s="348"/>
      <c r="T56" s="348"/>
      <c r="U56" s="348"/>
    </row>
    <row r="57" spans="18:21" ht="12.75">
      <c r="R57" s="348"/>
      <c r="S57" s="348"/>
      <c r="T57" s="348"/>
      <c r="U57" s="348"/>
    </row>
    <row r="58" spans="18:21" ht="12.75">
      <c r="R58" s="348"/>
      <c r="S58" s="348"/>
      <c r="T58" s="348"/>
      <c r="U58" s="348"/>
    </row>
    <row r="59" spans="18:21" ht="12.75">
      <c r="R59" s="348"/>
      <c r="S59" s="348"/>
      <c r="T59" s="348"/>
      <c r="U59" s="348"/>
    </row>
    <row r="60" spans="18:21" ht="12.75">
      <c r="R60" s="348"/>
      <c r="S60" s="348"/>
      <c r="T60" s="348"/>
      <c r="U60" s="348"/>
    </row>
    <row r="61" spans="18:21" ht="12.75">
      <c r="R61" s="348"/>
      <c r="S61" s="348"/>
      <c r="T61" s="348"/>
      <c r="U61" s="348"/>
    </row>
    <row r="62" spans="18:21" ht="12.75">
      <c r="R62" s="348"/>
      <c r="S62" s="348"/>
      <c r="T62" s="348"/>
      <c r="U62" s="348"/>
    </row>
    <row r="63" spans="18:21" ht="12.75">
      <c r="R63" s="348"/>
      <c r="S63" s="348"/>
      <c r="T63" s="348"/>
      <c r="U63" s="348"/>
    </row>
    <row r="64" spans="18:21" ht="12.75">
      <c r="R64" s="348"/>
      <c r="S64" s="348"/>
      <c r="T64" s="348"/>
      <c r="U64" s="348"/>
    </row>
    <row r="65" spans="18:21" ht="12.75">
      <c r="R65" s="348"/>
      <c r="S65" s="348"/>
      <c r="T65" s="348"/>
      <c r="U65" s="348"/>
    </row>
    <row r="66" spans="18:21" ht="12.75">
      <c r="R66" s="348"/>
      <c r="S66" s="348"/>
      <c r="T66" s="348"/>
      <c r="U66" s="348"/>
    </row>
    <row r="67" spans="18:25" ht="12.75">
      <c r="R67" s="348"/>
      <c r="S67" s="348"/>
      <c r="T67" s="348"/>
      <c r="U67" s="348"/>
      <c r="V67" s="348"/>
      <c r="W67" s="348"/>
      <c r="X67" s="348"/>
      <c r="Y67" s="348"/>
    </row>
    <row r="68" spans="18:25" ht="12.75">
      <c r="R68" s="348"/>
      <c r="S68" s="348"/>
      <c r="T68" s="348"/>
      <c r="U68" s="348"/>
      <c r="V68" s="348"/>
      <c r="W68" s="348"/>
      <c r="X68" s="348"/>
      <c r="Y68" s="348"/>
    </row>
    <row r="69" spans="18:25" ht="12.75">
      <c r="R69" s="348"/>
      <c r="S69" s="348"/>
      <c r="T69" s="348"/>
      <c r="U69" s="348"/>
      <c r="V69" s="348"/>
      <c r="W69" s="348"/>
      <c r="X69" s="348"/>
      <c r="Y69" s="348"/>
    </row>
    <row r="70" spans="18:25" ht="12.75">
      <c r="R70" s="348"/>
      <c r="S70" s="348"/>
      <c r="T70" s="348"/>
      <c r="U70" s="348"/>
      <c r="V70" s="348"/>
      <c r="W70" s="348"/>
      <c r="X70" s="348"/>
      <c r="Y70" s="348"/>
    </row>
    <row r="71" spans="22:25" ht="12.75">
      <c r="V71" s="348"/>
      <c r="W71" s="348"/>
      <c r="X71" s="348"/>
      <c r="Y71" s="348"/>
    </row>
    <row r="72" spans="22:25" ht="12.75">
      <c r="V72" s="348"/>
      <c r="W72" s="348"/>
      <c r="X72" s="348"/>
      <c r="Y72" s="348"/>
    </row>
    <row r="73" spans="22:25" ht="12.75">
      <c r="V73" s="348"/>
      <c r="W73" s="348"/>
      <c r="X73" s="348"/>
      <c r="Y73" s="348"/>
    </row>
    <row r="74" spans="22:25" ht="12.75">
      <c r="V74" s="348"/>
      <c r="W74" s="348"/>
      <c r="X74" s="348"/>
      <c r="Y74" s="348"/>
    </row>
    <row r="75" spans="22:25" ht="12.75">
      <c r="V75" s="348"/>
      <c r="W75" s="348"/>
      <c r="X75" s="348"/>
      <c r="Y75" s="348"/>
    </row>
    <row r="76" spans="22:25" ht="12.75">
      <c r="V76" s="348"/>
      <c r="W76" s="348"/>
      <c r="X76" s="348"/>
      <c r="Y76" s="348"/>
    </row>
    <row r="77" spans="22:25" ht="12.75">
      <c r="V77" s="348"/>
      <c r="W77" s="348"/>
      <c r="X77" s="348"/>
      <c r="Y77" s="348"/>
    </row>
    <row r="78" spans="22:25" ht="12.75">
      <c r="V78" s="348"/>
      <c r="W78" s="348"/>
      <c r="X78" s="348"/>
      <c r="Y78" s="348"/>
    </row>
    <row r="79" spans="22:25" ht="12.75">
      <c r="V79" s="348"/>
      <c r="W79" s="348"/>
      <c r="X79" s="348"/>
      <c r="Y79" s="348"/>
    </row>
    <row r="80" spans="22:25" ht="12.75">
      <c r="V80" s="348"/>
      <c r="W80" s="348"/>
      <c r="X80" s="348"/>
      <c r="Y80" s="348"/>
    </row>
    <row r="81" spans="22:25" ht="12.75">
      <c r="V81" s="348"/>
      <c r="W81" s="348"/>
      <c r="X81" s="348"/>
      <c r="Y81" s="348"/>
    </row>
    <row r="82" spans="22:25" ht="12.75">
      <c r="V82" s="348"/>
      <c r="W82" s="348"/>
      <c r="X82" s="348"/>
      <c r="Y82" s="348"/>
    </row>
    <row r="83" spans="22:25" ht="12.75">
      <c r="V83" s="348"/>
      <c r="W83" s="348"/>
      <c r="X83" s="348"/>
      <c r="Y83" s="348"/>
    </row>
    <row r="84" spans="22:25" ht="12.75">
      <c r="V84" s="348"/>
      <c r="W84" s="348"/>
      <c r="X84" s="348"/>
      <c r="Y84" s="348"/>
    </row>
    <row r="85" spans="22:25" ht="12.75">
      <c r="V85" s="348"/>
      <c r="W85" s="348"/>
      <c r="X85" s="348"/>
      <c r="Y85" s="348"/>
    </row>
    <row r="86" spans="22:25" ht="12.75">
      <c r="V86" s="348"/>
      <c r="W86" s="348"/>
      <c r="X86" s="348"/>
      <c r="Y86" s="348"/>
    </row>
    <row r="87" spans="22:25" ht="12.75">
      <c r="V87" s="348"/>
      <c r="W87" s="348"/>
      <c r="X87" s="348"/>
      <c r="Y87" s="348"/>
    </row>
    <row r="88" spans="22:25" ht="12.75">
      <c r="V88" s="348"/>
      <c r="W88" s="348"/>
      <c r="X88" s="348"/>
      <c r="Y88" s="348"/>
    </row>
    <row r="89" spans="22:25" ht="12.75">
      <c r="V89" s="348"/>
      <c r="W89" s="348"/>
      <c r="X89" s="348"/>
      <c r="Y89" s="348"/>
    </row>
  </sheetData>
  <sheetProtection/>
  <mergeCells count="9">
    <mergeCell ref="A4:L4"/>
    <mergeCell ref="T6:V6"/>
    <mergeCell ref="Q6:S6"/>
    <mergeCell ref="K6:M6"/>
    <mergeCell ref="A6:A7"/>
    <mergeCell ref="B6:D6"/>
    <mergeCell ref="E6:G6"/>
    <mergeCell ref="H6:J6"/>
    <mergeCell ref="N6:P6"/>
  </mergeCells>
  <printOptions/>
  <pageMargins left="0.75" right="0.75" top="1" bottom="1" header="0.5" footer="0.5"/>
  <pageSetup fitToHeight="1" fitToWidth="1" horizontalDpi="600" verticalDpi="600" orientation="portrait" scale="46" r:id="rId2"/>
  <headerFooter alignWithMargins="0">
    <oddFooter>&amp;C&amp;14B-&amp;P-4</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Z74"/>
  <sheetViews>
    <sheetView zoomScale="75" zoomScaleNormal="75" zoomScalePageLayoutView="0" workbookViewId="0" topLeftCell="A1">
      <selection activeCell="U47" sqref="U47"/>
    </sheetView>
  </sheetViews>
  <sheetFormatPr defaultColWidth="9.140625" defaultRowHeight="12.75"/>
  <cols>
    <col min="1" max="1" width="10.57421875" style="88" customWidth="1"/>
    <col min="2" max="2" width="8.28125" style="288" customWidth="1"/>
    <col min="3" max="3" width="10.7109375" style="288" customWidth="1"/>
    <col min="4" max="4" width="11.421875" style="288" customWidth="1"/>
    <col min="5" max="5" width="8.57421875" style="288" customWidth="1"/>
    <col min="6" max="6" width="8.8515625" style="288" customWidth="1"/>
    <col min="7" max="7" width="11.421875" style="288" customWidth="1"/>
    <col min="8" max="8" width="8.8515625" style="288" customWidth="1"/>
    <col min="9" max="9" width="8.57421875" style="288" customWidth="1"/>
    <col min="10" max="10" width="11.421875" style="288" customWidth="1"/>
    <col min="11" max="11" width="8.421875" style="288" customWidth="1"/>
    <col min="12" max="12" width="9.00390625" style="288" customWidth="1"/>
    <col min="13" max="13" width="11.421875" style="288" customWidth="1"/>
    <col min="14" max="14" width="8.57421875" style="288" customWidth="1"/>
    <col min="15" max="15" width="9.57421875" style="288" customWidth="1"/>
    <col min="16" max="16" width="11.421875" style="288" customWidth="1"/>
    <col min="17" max="18" width="9.140625" style="88" customWidth="1"/>
    <col min="19" max="19" width="12.00390625" style="88" customWidth="1"/>
    <col min="20" max="20" width="9.140625" style="88" customWidth="1"/>
    <col min="21" max="21" width="12.00390625" style="88" bestFit="1" customWidth="1"/>
    <col min="22" max="22" width="11.7109375" style="88" customWidth="1"/>
    <col min="23" max="26" width="9.140625" style="88" customWidth="1"/>
    <col min="27" max="27" width="9.8515625" style="88" customWidth="1"/>
    <col min="28" max="16384" width="9.140625" style="88" customWidth="1"/>
  </cols>
  <sheetData>
    <row r="1" ht="26.25">
      <c r="A1" s="335" t="s">
        <v>142</v>
      </c>
    </row>
    <row r="2" spans="1:16" ht="18">
      <c r="A2" s="82" t="s">
        <v>118</v>
      </c>
      <c r="B2" s="156"/>
      <c r="C2" s="156"/>
      <c r="D2" s="156"/>
      <c r="E2" s="156"/>
      <c r="F2" s="156"/>
      <c r="G2" s="156"/>
      <c r="H2" s="156"/>
      <c r="I2" s="156"/>
      <c r="J2" s="156"/>
      <c r="K2" s="156"/>
      <c r="L2" s="156"/>
      <c r="M2" s="156"/>
      <c r="N2" s="156"/>
      <c r="O2" s="156"/>
      <c r="P2" s="156"/>
    </row>
    <row r="3" spans="1:16" ht="14.25">
      <c r="A3" s="90"/>
      <c r="B3" s="156"/>
      <c r="C3" s="156"/>
      <c r="D3" s="156"/>
      <c r="E3" s="156"/>
      <c r="F3" s="156"/>
      <c r="G3" s="156"/>
      <c r="H3" s="156"/>
      <c r="I3" s="156"/>
      <c r="J3" s="156"/>
      <c r="K3" s="156"/>
      <c r="L3" s="156"/>
      <c r="M3" s="156"/>
      <c r="N3" s="156"/>
      <c r="O3" s="156"/>
      <c r="P3" s="156"/>
    </row>
    <row r="4" spans="1:16" ht="17.25" customHeight="1">
      <c r="A4" s="568" t="s">
        <v>338</v>
      </c>
      <c r="B4" s="568"/>
      <c r="C4" s="568"/>
      <c r="D4" s="568"/>
      <c r="E4" s="568"/>
      <c r="F4" s="568"/>
      <c r="G4" s="568"/>
      <c r="H4" s="568"/>
      <c r="I4" s="568"/>
      <c r="J4" s="568"/>
      <c r="K4" s="568"/>
      <c r="L4" s="568"/>
      <c r="M4" s="568"/>
      <c r="N4" s="568"/>
      <c r="O4" s="332"/>
      <c r="P4" s="332"/>
    </row>
    <row r="5" spans="1:16" ht="17.25" customHeight="1">
      <c r="A5" s="568"/>
      <c r="B5" s="568"/>
      <c r="C5" s="568"/>
      <c r="D5" s="568"/>
      <c r="E5" s="568"/>
      <c r="F5" s="568"/>
      <c r="G5" s="568"/>
      <c r="H5" s="568"/>
      <c r="I5" s="568"/>
      <c r="J5" s="568"/>
      <c r="K5" s="568"/>
      <c r="L5" s="568"/>
      <c r="M5" s="568"/>
      <c r="N5" s="568"/>
      <c r="O5" s="332"/>
      <c r="P5" s="332"/>
    </row>
    <row r="6" spans="1:16" ht="17.25" customHeight="1">
      <c r="A6" s="568"/>
      <c r="B6" s="568"/>
      <c r="C6" s="568"/>
      <c r="D6" s="568"/>
      <c r="E6" s="568"/>
      <c r="F6" s="568"/>
      <c r="G6" s="568"/>
      <c r="H6" s="568"/>
      <c r="I6" s="568"/>
      <c r="J6" s="568"/>
      <c r="K6" s="568"/>
      <c r="L6" s="568"/>
      <c r="M6" s="568"/>
      <c r="N6" s="568"/>
      <c r="O6" s="332"/>
      <c r="P6" s="332"/>
    </row>
    <row r="7" spans="1:16" ht="17.25" customHeight="1">
      <c r="A7" s="568"/>
      <c r="B7" s="568"/>
      <c r="C7" s="568"/>
      <c r="D7" s="568"/>
      <c r="E7" s="568"/>
      <c r="F7" s="568"/>
      <c r="G7" s="568"/>
      <c r="H7" s="568"/>
      <c r="I7" s="568"/>
      <c r="J7" s="568"/>
      <c r="K7" s="568"/>
      <c r="L7" s="568"/>
      <c r="M7" s="568"/>
      <c r="N7" s="568"/>
      <c r="O7" s="332"/>
      <c r="P7" s="332"/>
    </row>
    <row r="8" spans="1:16" ht="15" thickBot="1">
      <c r="A8" s="83"/>
      <c r="B8" s="156"/>
      <c r="C8" s="156"/>
      <c r="D8" s="156"/>
      <c r="E8" s="156"/>
      <c r="F8" s="156"/>
      <c r="G8" s="156"/>
      <c r="H8" s="156"/>
      <c r="I8" s="156"/>
      <c r="J8" s="156"/>
      <c r="K8" s="156"/>
      <c r="L8" s="156"/>
      <c r="M8" s="156"/>
      <c r="N8" s="156"/>
      <c r="O8" s="156"/>
      <c r="P8" s="156"/>
    </row>
    <row r="9" spans="1:22" ht="13.5" customHeight="1" thickBot="1">
      <c r="A9" s="559" t="s">
        <v>12</v>
      </c>
      <c r="B9" s="561" t="s">
        <v>17</v>
      </c>
      <c r="C9" s="562"/>
      <c r="D9" s="565"/>
      <c r="E9" s="561" t="s">
        <v>129</v>
      </c>
      <c r="F9" s="562"/>
      <c r="G9" s="565"/>
      <c r="H9" s="561" t="s">
        <v>131</v>
      </c>
      <c r="I9" s="562"/>
      <c r="J9" s="565"/>
      <c r="K9" s="561" t="s">
        <v>128</v>
      </c>
      <c r="L9" s="562"/>
      <c r="M9" s="565"/>
      <c r="N9" s="561" t="s">
        <v>130</v>
      </c>
      <c r="O9" s="562"/>
      <c r="P9" s="565"/>
      <c r="Q9" s="561" t="s">
        <v>132</v>
      </c>
      <c r="R9" s="562"/>
      <c r="S9" s="565"/>
      <c r="T9" s="561" t="s">
        <v>11</v>
      </c>
      <c r="U9" s="562"/>
      <c r="V9" s="565"/>
    </row>
    <row r="10" spans="1:22" ht="43.5" customHeight="1" thickBot="1">
      <c r="A10" s="560"/>
      <c r="B10" s="338" t="s">
        <v>2</v>
      </c>
      <c r="C10" s="339" t="s">
        <v>343</v>
      </c>
      <c r="D10" s="340" t="s">
        <v>22</v>
      </c>
      <c r="E10" s="338" t="s">
        <v>2</v>
      </c>
      <c r="F10" s="339" t="s">
        <v>343</v>
      </c>
      <c r="G10" s="340" t="s">
        <v>22</v>
      </c>
      <c r="H10" s="338" t="s">
        <v>2</v>
      </c>
      <c r="I10" s="339" t="s">
        <v>343</v>
      </c>
      <c r="J10" s="340" t="s">
        <v>22</v>
      </c>
      <c r="K10" s="338" t="s">
        <v>2</v>
      </c>
      <c r="L10" s="339" t="s">
        <v>343</v>
      </c>
      <c r="M10" s="340" t="s">
        <v>22</v>
      </c>
      <c r="N10" s="338" t="s">
        <v>2</v>
      </c>
      <c r="O10" s="339" t="s">
        <v>343</v>
      </c>
      <c r="P10" s="340" t="s">
        <v>22</v>
      </c>
      <c r="Q10" s="338" t="s">
        <v>2</v>
      </c>
      <c r="R10" s="339" t="s">
        <v>343</v>
      </c>
      <c r="S10" s="340" t="s">
        <v>22</v>
      </c>
      <c r="T10" s="399" t="s">
        <v>2</v>
      </c>
      <c r="U10" s="339" t="s">
        <v>343</v>
      </c>
      <c r="V10" s="400" t="s">
        <v>22</v>
      </c>
    </row>
    <row r="11" spans="1:22" ht="12.75">
      <c r="A11" s="91">
        <v>1996</v>
      </c>
      <c r="B11" s="336">
        <v>63</v>
      </c>
      <c r="C11" s="397">
        <v>95479</v>
      </c>
      <c r="D11" s="387">
        <f aca="true" t="shared" si="0" ref="D11:D25">IF(C11=0,"NA",B11/C11)</f>
        <v>0.0006598309575927691</v>
      </c>
      <c r="E11" s="336">
        <v>10</v>
      </c>
      <c r="F11" s="397">
        <v>29035</v>
      </c>
      <c r="G11" s="387">
        <f aca="true" t="shared" si="1" ref="G11:G25">IF(F11=0,"NA",E11/F11)</f>
        <v>0.00034441191665231615</v>
      </c>
      <c r="H11" s="336"/>
      <c r="I11" s="397"/>
      <c r="J11" s="387"/>
      <c r="K11" s="336"/>
      <c r="L11" s="397"/>
      <c r="M11" s="387"/>
      <c r="N11" s="336"/>
      <c r="O11" s="397"/>
      <c r="P11" s="387"/>
      <c r="Q11" s="336"/>
      <c r="R11" s="397"/>
      <c r="S11" s="387"/>
      <c r="T11" s="336">
        <f>SUM(Q11,N11,K11,H11,E11,B11)</f>
        <v>73</v>
      </c>
      <c r="U11" s="397">
        <f>SUM(R11,O11,L11,I11,F11,C11)</f>
        <v>124514</v>
      </c>
      <c r="V11" s="387">
        <f aca="true" t="shared" si="2" ref="V11:V22">IF(U11=0,"NA",T11/U11)</f>
        <v>0.0005862794545191706</v>
      </c>
    </row>
    <row r="12" spans="1:22" ht="12.75">
      <c r="A12" s="89">
        <v>1997</v>
      </c>
      <c r="B12" s="337">
        <v>38</v>
      </c>
      <c r="C12" s="396">
        <v>131237</v>
      </c>
      <c r="D12" s="388">
        <f t="shared" si="0"/>
        <v>0.00028955248900843514</v>
      </c>
      <c r="E12" s="337">
        <v>8</v>
      </c>
      <c r="F12" s="396">
        <v>42697</v>
      </c>
      <c r="G12" s="388">
        <f t="shared" si="1"/>
        <v>0.00018736679391994753</v>
      </c>
      <c r="H12" s="337"/>
      <c r="I12" s="396"/>
      <c r="J12" s="388"/>
      <c r="K12" s="337">
        <v>0</v>
      </c>
      <c r="L12" s="396">
        <v>146</v>
      </c>
      <c r="M12" s="388">
        <f aca="true" t="shared" si="3" ref="M12:M23">IF(L12=0,"NA",K12/L12)</f>
        <v>0</v>
      </c>
      <c r="N12" s="337">
        <v>0</v>
      </c>
      <c r="O12" s="396">
        <v>17</v>
      </c>
      <c r="P12" s="388">
        <f aca="true" t="shared" si="4" ref="P12:P23">IF(O12=0,"NA",N12/O12)</f>
        <v>0</v>
      </c>
      <c r="Q12" s="337"/>
      <c r="R12" s="396"/>
      <c r="S12" s="388"/>
      <c r="T12" s="337">
        <f aca="true" t="shared" si="5" ref="T12:T25">SUM(Q12,N12,K12,H12,E12,B12)</f>
        <v>46</v>
      </c>
      <c r="U12" s="396">
        <f aca="true" t="shared" si="6" ref="U12:U25">SUM(R12,O12,L12,I12,F12,C12)</f>
        <v>174097</v>
      </c>
      <c r="V12" s="388">
        <f t="shared" si="2"/>
        <v>0.0002642205207441828</v>
      </c>
    </row>
    <row r="13" spans="1:22" ht="12.75">
      <c r="A13" s="89">
        <v>1998</v>
      </c>
      <c r="B13" s="337">
        <v>50</v>
      </c>
      <c r="C13" s="396">
        <v>152935</v>
      </c>
      <c r="D13" s="388">
        <f t="shared" si="0"/>
        <v>0.0003269362801190048</v>
      </c>
      <c r="E13" s="337">
        <v>46</v>
      </c>
      <c r="F13" s="396">
        <v>51577</v>
      </c>
      <c r="G13" s="388">
        <f t="shared" si="1"/>
        <v>0.0008918704073521143</v>
      </c>
      <c r="H13" s="337"/>
      <c r="I13" s="396"/>
      <c r="J13" s="388"/>
      <c r="K13" s="337">
        <v>0</v>
      </c>
      <c r="L13" s="396">
        <v>281</v>
      </c>
      <c r="M13" s="388">
        <f t="shared" si="3"/>
        <v>0</v>
      </c>
      <c r="N13" s="337">
        <v>0</v>
      </c>
      <c r="O13" s="396">
        <v>22</v>
      </c>
      <c r="P13" s="388">
        <f t="shared" si="4"/>
        <v>0</v>
      </c>
      <c r="Q13" s="337"/>
      <c r="R13" s="396"/>
      <c r="S13" s="388"/>
      <c r="T13" s="337">
        <f t="shared" si="5"/>
        <v>96</v>
      </c>
      <c r="U13" s="396">
        <f t="shared" si="6"/>
        <v>204815</v>
      </c>
      <c r="V13" s="388">
        <f t="shared" si="2"/>
        <v>0.00046871567023899617</v>
      </c>
    </row>
    <row r="14" spans="1:22" ht="12.75">
      <c r="A14" s="89">
        <v>1999</v>
      </c>
      <c r="B14" s="337">
        <v>52</v>
      </c>
      <c r="C14" s="396">
        <v>179825</v>
      </c>
      <c r="D14" s="388">
        <f t="shared" si="0"/>
        <v>0.0002891700264145697</v>
      </c>
      <c r="E14" s="337">
        <v>48</v>
      </c>
      <c r="F14" s="396">
        <v>62655</v>
      </c>
      <c r="G14" s="388">
        <f t="shared" si="1"/>
        <v>0.0007661000718218817</v>
      </c>
      <c r="H14" s="337"/>
      <c r="I14" s="396"/>
      <c r="J14" s="388"/>
      <c r="K14" s="337">
        <v>0</v>
      </c>
      <c r="L14" s="396">
        <v>197</v>
      </c>
      <c r="M14" s="388">
        <f t="shared" si="3"/>
        <v>0</v>
      </c>
      <c r="N14" s="337">
        <v>0</v>
      </c>
      <c r="O14" s="396">
        <v>9</v>
      </c>
      <c r="P14" s="388">
        <f t="shared" si="4"/>
        <v>0</v>
      </c>
      <c r="Q14" s="337"/>
      <c r="R14" s="396"/>
      <c r="S14" s="388"/>
      <c r="T14" s="337">
        <f t="shared" si="5"/>
        <v>100</v>
      </c>
      <c r="U14" s="396">
        <f t="shared" si="6"/>
        <v>242686</v>
      </c>
      <c r="V14" s="388">
        <f t="shared" si="2"/>
        <v>0.00041205508352356544</v>
      </c>
    </row>
    <row r="15" spans="1:22" ht="12.75">
      <c r="A15" s="89">
        <v>2000</v>
      </c>
      <c r="B15" s="337">
        <v>125</v>
      </c>
      <c r="C15" s="396">
        <v>201953</v>
      </c>
      <c r="D15" s="388">
        <f t="shared" si="0"/>
        <v>0.0006189558956786975</v>
      </c>
      <c r="E15" s="337">
        <v>15</v>
      </c>
      <c r="F15" s="396">
        <v>71158</v>
      </c>
      <c r="G15" s="388">
        <f t="shared" si="1"/>
        <v>0.00021079850473593973</v>
      </c>
      <c r="H15" s="337"/>
      <c r="I15" s="396"/>
      <c r="J15" s="388"/>
      <c r="K15" s="337">
        <v>0</v>
      </c>
      <c r="L15" s="396">
        <v>404</v>
      </c>
      <c r="M15" s="388">
        <f t="shared" si="3"/>
        <v>0</v>
      </c>
      <c r="N15" s="337">
        <v>0</v>
      </c>
      <c r="O15" s="396">
        <v>2</v>
      </c>
      <c r="P15" s="388">
        <f t="shared" si="4"/>
        <v>0</v>
      </c>
      <c r="Q15" s="337"/>
      <c r="R15" s="396"/>
      <c r="S15" s="388"/>
      <c r="T15" s="337">
        <f t="shared" si="5"/>
        <v>140</v>
      </c>
      <c r="U15" s="396">
        <f t="shared" si="6"/>
        <v>273517</v>
      </c>
      <c r="V15" s="388">
        <f t="shared" si="2"/>
        <v>0.0005118511829246445</v>
      </c>
    </row>
    <row r="16" spans="1:22" ht="12.75">
      <c r="A16" s="89">
        <v>2001</v>
      </c>
      <c r="B16" s="337">
        <v>105</v>
      </c>
      <c r="C16" s="396">
        <v>203869</v>
      </c>
      <c r="D16" s="388">
        <f t="shared" si="0"/>
        <v>0.0005150366166508885</v>
      </c>
      <c r="E16" s="337">
        <v>26</v>
      </c>
      <c r="F16" s="396">
        <v>74136</v>
      </c>
      <c r="G16" s="388">
        <f t="shared" si="1"/>
        <v>0.00035070680910758605</v>
      </c>
      <c r="H16" s="337"/>
      <c r="I16" s="396"/>
      <c r="J16" s="388"/>
      <c r="K16" s="337">
        <v>0</v>
      </c>
      <c r="L16" s="396">
        <v>320</v>
      </c>
      <c r="M16" s="388">
        <f t="shared" si="3"/>
        <v>0</v>
      </c>
      <c r="N16" s="337">
        <v>0</v>
      </c>
      <c r="O16" s="396">
        <v>2</v>
      </c>
      <c r="P16" s="388">
        <f t="shared" si="4"/>
        <v>0</v>
      </c>
      <c r="Q16" s="337"/>
      <c r="R16" s="396"/>
      <c r="S16" s="388"/>
      <c r="T16" s="337">
        <f t="shared" si="5"/>
        <v>131</v>
      </c>
      <c r="U16" s="396">
        <f t="shared" si="6"/>
        <v>278327</v>
      </c>
      <c r="V16" s="388">
        <f t="shared" si="2"/>
        <v>0.0004706693924771941</v>
      </c>
    </row>
    <row r="17" spans="1:22" ht="12.75">
      <c r="A17" s="89">
        <v>2002</v>
      </c>
      <c r="B17" s="337">
        <v>124</v>
      </c>
      <c r="C17" s="396">
        <v>220049</v>
      </c>
      <c r="D17" s="388">
        <f t="shared" si="0"/>
        <v>0.0005635108544006107</v>
      </c>
      <c r="E17" s="337">
        <v>20</v>
      </c>
      <c r="F17" s="396">
        <v>80843</v>
      </c>
      <c r="G17" s="388">
        <f t="shared" si="1"/>
        <v>0.00024739309525871134</v>
      </c>
      <c r="H17" s="337"/>
      <c r="I17" s="396"/>
      <c r="J17" s="388"/>
      <c r="K17" s="337">
        <v>0</v>
      </c>
      <c r="L17" s="396">
        <v>580</v>
      </c>
      <c r="M17" s="388">
        <f t="shared" si="3"/>
        <v>0</v>
      </c>
      <c r="N17" s="337">
        <v>0</v>
      </c>
      <c r="O17" s="396">
        <v>10</v>
      </c>
      <c r="P17" s="388">
        <f t="shared" si="4"/>
        <v>0</v>
      </c>
      <c r="Q17" s="337"/>
      <c r="R17" s="396"/>
      <c r="S17" s="388"/>
      <c r="T17" s="337">
        <f t="shared" si="5"/>
        <v>144</v>
      </c>
      <c r="U17" s="396">
        <f t="shared" si="6"/>
        <v>301482</v>
      </c>
      <c r="V17" s="388">
        <f t="shared" si="2"/>
        <v>0.00047764045614663564</v>
      </c>
    </row>
    <row r="18" spans="1:22" ht="12.75">
      <c r="A18" s="89">
        <v>2003</v>
      </c>
      <c r="B18" s="337">
        <v>123</v>
      </c>
      <c r="C18" s="396">
        <v>229523</v>
      </c>
      <c r="D18" s="388">
        <f t="shared" si="0"/>
        <v>0.0005358940062651673</v>
      </c>
      <c r="E18" s="337">
        <v>34</v>
      </c>
      <c r="F18" s="396">
        <v>88686</v>
      </c>
      <c r="G18" s="388">
        <f t="shared" si="1"/>
        <v>0.00038337505355975015</v>
      </c>
      <c r="H18" s="337"/>
      <c r="I18" s="396"/>
      <c r="J18" s="388"/>
      <c r="K18" s="337">
        <v>0</v>
      </c>
      <c r="L18" s="396">
        <v>624</v>
      </c>
      <c r="M18" s="388">
        <f t="shared" si="3"/>
        <v>0</v>
      </c>
      <c r="N18" s="337">
        <v>1</v>
      </c>
      <c r="O18" s="396">
        <v>11</v>
      </c>
      <c r="P18" s="388">
        <f t="shared" si="4"/>
        <v>0.09090909090909091</v>
      </c>
      <c r="Q18" s="337"/>
      <c r="R18" s="396"/>
      <c r="S18" s="388"/>
      <c r="T18" s="337">
        <f t="shared" si="5"/>
        <v>158</v>
      </c>
      <c r="U18" s="396">
        <f t="shared" si="6"/>
        <v>318844</v>
      </c>
      <c r="V18" s="388">
        <f t="shared" si="2"/>
        <v>0.0004955401387512388</v>
      </c>
    </row>
    <row r="19" spans="1:22" ht="12.75">
      <c r="A19" s="89">
        <v>2004</v>
      </c>
      <c r="B19" s="337">
        <v>81</v>
      </c>
      <c r="C19" s="396">
        <v>229963</v>
      </c>
      <c r="D19" s="388">
        <f t="shared" si="0"/>
        <v>0.00035223057622313153</v>
      </c>
      <c r="E19" s="337">
        <v>17</v>
      </c>
      <c r="F19" s="396">
        <v>106551</v>
      </c>
      <c r="G19" s="388">
        <f t="shared" si="1"/>
        <v>0.00015954800987320625</v>
      </c>
      <c r="H19" s="337"/>
      <c r="I19" s="396"/>
      <c r="J19" s="388"/>
      <c r="K19" s="337">
        <v>0</v>
      </c>
      <c r="L19" s="396">
        <v>144</v>
      </c>
      <c r="M19" s="388">
        <f t="shared" si="3"/>
        <v>0</v>
      </c>
      <c r="N19" s="337">
        <v>0</v>
      </c>
      <c r="O19" s="396">
        <v>5</v>
      </c>
      <c r="P19" s="388">
        <f t="shared" si="4"/>
        <v>0</v>
      </c>
      <c r="Q19" s="337"/>
      <c r="R19" s="396"/>
      <c r="S19" s="388"/>
      <c r="T19" s="337">
        <f t="shared" si="5"/>
        <v>98</v>
      </c>
      <c r="U19" s="396">
        <f t="shared" si="6"/>
        <v>336663</v>
      </c>
      <c r="V19" s="388">
        <f t="shared" si="2"/>
        <v>0.00029109227922284305</v>
      </c>
    </row>
    <row r="20" spans="1:22" ht="12.75">
      <c r="A20" s="89">
        <v>2005</v>
      </c>
      <c r="B20" s="337">
        <v>13</v>
      </c>
      <c r="C20" s="396">
        <v>240635</v>
      </c>
      <c r="D20" s="388">
        <f t="shared" si="0"/>
        <v>5.402372888399443E-05</v>
      </c>
      <c r="E20" s="337">
        <v>7</v>
      </c>
      <c r="F20" s="396">
        <v>100760</v>
      </c>
      <c r="G20" s="388">
        <f t="shared" si="1"/>
        <v>6.947201270345376E-05</v>
      </c>
      <c r="H20" s="337"/>
      <c r="I20" s="396"/>
      <c r="J20" s="388"/>
      <c r="K20" s="337">
        <v>0</v>
      </c>
      <c r="L20" s="396">
        <v>210</v>
      </c>
      <c r="M20" s="388">
        <f t="shared" si="3"/>
        <v>0</v>
      </c>
      <c r="N20" s="337">
        <v>0</v>
      </c>
      <c r="O20" s="396">
        <v>41</v>
      </c>
      <c r="P20" s="388">
        <f t="shared" si="4"/>
        <v>0</v>
      </c>
      <c r="Q20" s="337"/>
      <c r="R20" s="396"/>
      <c r="S20" s="388"/>
      <c r="T20" s="337">
        <f t="shared" si="5"/>
        <v>20</v>
      </c>
      <c r="U20" s="396">
        <f t="shared" si="6"/>
        <v>341646</v>
      </c>
      <c r="V20" s="388">
        <f t="shared" si="2"/>
        <v>5.854012632959262E-05</v>
      </c>
    </row>
    <row r="21" spans="1:22" ht="12.75">
      <c r="A21" s="89">
        <v>2006</v>
      </c>
      <c r="B21" s="337">
        <v>13</v>
      </c>
      <c r="C21" s="396">
        <v>215340</v>
      </c>
      <c r="D21" s="388">
        <f t="shared" si="0"/>
        <v>6.0369647998513976E-05</v>
      </c>
      <c r="E21" s="337">
        <v>6</v>
      </c>
      <c r="F21" s="396">
        <v>88404</v>
      </c>
      <c r="G21" s="388">
        <f t="shared" si="1"/>
        <v>6.787023211619383E-05</v>
      </c>
      <c r="H21" s="337"/>
      <c r="I21" s="396"/>
      <c r="J21" s="388"/>
      <c r="K21" s="337">
        <v>0</v>
      </c>
      <c r="L21" s="396">
        <v>113</v>
      </c>
      <c r="M21" s="388">
        <f t="shared" si="3"/>
        <v>0</v>
      </c>
      <c r="N21" s="337">
        <v>0</v>
      </c>
      <c r="O21" s="396">
        <v>23</v>
      </c>
      <c r="P21" s="388">
        <f t="shared" si="4"/>
        <v>0</v>
      </c>
      <c r="Q21" s="337"/>
      <c r="R21" s="396"/>
      <c r="S21" s="388"/>
      <c r="T21" s="337">
        <f t="shared" si="5"/>
        <v>19</v>
      </c>
      <c r="U21" s="396">
        <f t="shared" si="6"/>
        <v>303880</v>
      </c>
      <c r="V21" s="388">
        <f t="shared" si="2"/>
        <v>6.252468079505068E-05</v>
      </c>
    </row>
    <row r="22" spans="1:22" ht="12.75">
      <c r="A22" s="89">
        <v>2007</v>
      </c>
      <c r="B22" s="337">
        <v>4</v>
      </c>
      <c r="C22" s="396">
        <v>209854</v>
      </c>
      <c r="D22" s="388">
        <f t="shared" si="0"/>
        <v>1.9060870891191018E-05</v>
      </c>
      <c r="E22" s="337">
        <v>9</v>
      </c>
      <c r="F22" s="396">
        <v>76619</v>
      </c>
      <c r="G22" s="388">
        <f t="shared" si="1"/>
        <v>0.00011746433652227254</v>
      </c>
      <c r="H22" s="337"/>
      <c r="I22" s="396"/>
      <c r="J22" s="388"/>
      <c r="K22" s="337">
        <v>0</v>
      </c>
      <c r="L22" s="396">
        <v>26</v>
      </c>
      <c r="M22" s="388">
        <f t="shared" si="3"/>
        <v>0</v>
      </c>
      <c r="N22" s="337">
        <v>0</v>
      </c>
      <c r="O22" s="396">
        <v>32</v>
      </c>
      <c r="P22" s="388">
        <f t="shared" si="4"/>
        <v>0</v>
      </c>
      <c r="Q22" s="337">
        <v>0</v>
      </c>
      <c r="R22" s="396">
        <v>2488</v>
      </c>
      <c r="S22" s="388">
        <f>IF(R22=0,"NA",Q22/R22)</f>
        <v>0</v>
      </c>
      <c r="T22" s="337">
        <f t="shared" si="5"/>
        <v>13</v>
      </c>
      <c r="U22" s="396">
        <f t="shared" si="6"/>
        <v>289019</v>
      </c>
      <c r="V22" s="388">
        <f t="shared" si="2"/>
        <v>4.4979741816281976E-05</v>
      </c>
    </row>
    <row r="23" spans="1:22" ht="12.75">
      <c r="A23" s="89">
        <v>2008</v>
      </c>
      <c r="B23" s="337">
        <v>0</v>
      </c>
      <c r="C23" s="396">
        <v>191720</v>
      </c>
      <c r="D23" s="388">
        <f t="shared" si="0"/>
        <v>0</v>
      </c>
      <c r="E23" s="337">
        <v>1</v>
      </c>
      <c r="F23" s="396">
        <v>68137</v>
      </c>
      <c r="G23" s="388">
        <f t="shared" si="1"/>
        <v>1.467631389700163E-05</v>
      </c>
      <c r="H23" s="337">
        <v>0</v>
      </c>
      <c r="I23" s="396">
        <v>9309</v>
      </c>
      <c r="J23" s="388">
        <f>IF(I23=0,"NA",H23/I23)</f>
        <v>0</v>
      </c>
      <c r="K23" s="337">
        <v>0</v>
      </c>
      <c r="L23" s="396">
        <v>27</v>
      </c>
      <c r="M23" s="388">
        <f t="shared" si="3"/>
        <v>0</v>
      </c>
      <c r="N23" s="337">
        <v>0</v>
      </c>
      <c r="O23" s="396">
        <v>25</v>
      </c>
      <c r="P23" s="388">
        <f t="shared" si="4"/>
        <v>0</v>
      </c>
      <c r="Q23" s="337">
        <v>0</v>
      </c>
      <c r="R23" s="396">
        <v>2551</v>
      </c>
      <c r="S23" s="388">
        <f>IF(R23=0,"NA",Q23/R23)</f>
        <v>0</v>
      </c>
      <c r="T23" s="337">
        <f t="shared" si="5"/>
        <v>1</v>
      </c>
      <c r="U23" s="396">
        <f t="shared" si="6"/>
        <v>271769</v>
      </c>
      <c r="V23" s="388">
        <f>IF(U23=0,"NA",T23/U23)</f>
        <v>3.679595538858369E-06</v>
      </c>
    </row>
    <row r="24" spans="1:22" ht="12.75">
      <c r="A24" s="89">
        <v>2009</v>
      </c>
      <c r="B24" s="337">
        <v>0</v>
      </c>
      <c r="C24" s="396">
        <v>48384</v>
      </c>
      <c r="D24" s="388">
        <f t="shared" si="0"/>
        <v>0</v>
      </c>
      <c r="E24" s="337">
        <v>0</v>
      </c>
      <c r="F24" s="396">
        <v>7724</v>
      </c>
      <c r="G24" s="388">
        <f t="shared" si="1"/>
        <v>0</v>
      </c>
      <c r="H24" s="337">
        <v>0</v>
      </c>
      <c r="I24" s="396">
        <v>728</v>
      </c>
      <c r="J24" s="388">
        <f>IF(I24=0,"NA",H24/I24)</f>
        <v>0</v>
      </c>
      <c r="K24" s="337">
        <v>0</v>
      </c>
      <c r="L24" s="396">
        <v>235</v>
      </c>
      <c r="M24" s="388">
        <f>IF(L24=0,"NA",K24/L24)</f>
        <v>0</v>
      </c>
      <c r="N24" s="337">
        <v>0</v>
      </c>
      <c r="O24" s="396">
        <v>12</v>
      </c>
      <c r="P24" s="388">
        <f>IF(O24=0,"NA",N24/O24)</f>
        <v>0</v>
      </c>
      <c r="Q24" s="337">
        <v>0</v>
      </c>
      <c r="R24" s="396">
        <v>97</v>
      </c>
      <c r="S24" s="388">
        <f>IF(R24=0,"NA",Q24/R24)</f>
        <v>0</v>
      </c>
      <c r="T24" s="337">
        <f t="shared" si="5"/>
        <v>0</v>
      </c>
      <c r="U24" s="396">
        <f t="shared" si="6"/>
        <v>57180</v>
      </c>
      <c r="V24" s="388">
        <f>IF(U24=0,"NA",T24/U24)</f>
        <v>0</v>
      </c>
    </row>
    <row r="25" spans="1:22" ht="13.5" thickBot="1">
      <c r="A25" s="89">
        <v>2010</v>
      </c>
      <c r="B25" s="369">
        <v>0</v>
      </c>
      <c r="C25" s="398">
        <v>426</v>
      </c>
      <c r="D25" s="94">
        <f t="shared" si="0"/>
        <v>0</v>
      </c>
      <c r="E25" s="369">
        <v>0</v>
      </c>
      <c r="F25" s="398">
        <v>86</v>
      </c>
      <c r="G25" s="94">
        <f t="shared" si="1"/>
        <v>0</v>
      </c>
      <c r="H25" s="369">
        <v>0</v>
      </c>
      <c r="I25" s="398">
        <v>13</v>
      </c>
      <c r="J25" s="94">
        <f>IF(I25=0,"NA",H25/I25)</f>
        <v>0</v>
      </c>
      <c r="K25" s="369">
        <v>0</v>
      </c>
      <c r="L25" s="398">
        <v>3</v>
      </c>
      <c r="M25" s="524">
        <f>IF(L25=0,"NA",K25/L25)</f>
        <v>0</v>
      </c>
      <c r="N25" s="369"/>
      <c r="O25" s="398"/>
      <c r="P25" s="94"/>
      <c r="Q25" s="369">
        <v>0</v>
      </c>
      <c r="R25" s="398">
        <v>3</v>
      </c>
      <c r="S25" s="524">
        <f>IF(R25=0,"NA",Q25/R25)</f>
        <v>0</v>
      </c>
      <c r="T25" s="369">
        <f t="shared" si="5"/>
        <v>0</v>
      </c>
      <c r="U25" s="398">
        <f t="shared" si="6"/>
        <v>531</v>
      </c>
      <c r="V25" s="524">
        <f>IF(U25=0,"NA",T25/U25)</f>
        <v>0</v>
      </c>
    </row>
    <row r="26" spans="1:22" ht="13.5" thickBot="1">
      <c r="A26" s="85" t="s">
        <v>11</v>
      </c>
      <c r="B26" s="394">
        <f>SUM(B11:B25)</f>
        <v>791</v>
      </c>
      <c r="C26" s="395">
        <f>SUM(C11:C25)</f>
        <v>2551192</v>
      </c>
      <c r="D26" s="403">
        <f>B26/C26</f>
        <v>0.00031005114471980156</v>
      </c>
      <c r="E26" s="394">
        <f>SUM(E11:E25)</f>
        <v>247</v>
      </c>
      <c r="F26" s="395">
        <f>SUM(F11:F25)</f>
        <v>949068</v>
      </c>
      <c r="G26" s="403">
        <f>E26/F26</f>
        <v>0.0002602553241706601</v>
      </c>
      <c r="H26" s="394">
        <f>SUM(H11:H25)</f>
        <v>0</v>
      </c>
      <c r="I26" s="395">
        <f>SUM(I11:I25)</f>
        <v>10050</v>
      </c>
      <c r="J26" s="403">
        <f>H26/I26</f>
        <v>0</v>
      </c>
      <c r="K26" s="394">
        <f>SUM(K11:K25)</f>
        <v>0</v>
      </c>
      <c r="L26" s="395">
        <f>SUM(L11:L25)</f>
        <v>3310</v>
      </c>
      <c r="M26" s="403">
        <f>K26/L26</f>
        <v>0</v>
      </c>
      <c r="N26" s="394">
        <f>SUM(N11:N25)</f>
        <v>1</v>
      </c>
      <c r="O26" s="395">
        <f>SUM(O11:O25)</f>
        <v>211</v>
      </c>
      <c r="P26" s="403">
        <f>N26/O26</f>
        <v>0.004739336492890996</v>
      </c>
      <c r="Q26" s="394">
        <f>SUM(Q11:Q25)</f>
        <v>0</v>
      </c>
      <c r="R26" s="395">
        <f>SUM(R11:R25)</f>
        <v>5139</v>
      </c>
      <c r="S26" s="403">
        <f>Q26/R26</f>
        <v>0</v>
      </c>
      <c r="T26" s="394">
        <f>SUM(T11:T25)</f>
        <v>1039</v>
      </c>
      <c r="U26" s="395">
        <f>SUM(U11:U25)</f>
        <v>3518970</v>
      </c>
      <c r="V26" s="403">
        <f>T26/U26</f>
        <v>0.0002952568507262068</v>
      </c>
    </row>
    <row r="27" spans="1:25" s="348" customFormat="1" ht="12.75">
      <c r="A27" s="330"/>
      <c r="B27" s="376"/>
      <c r="C27" s="376"/>
      <c r="D27" s="384"/>
      <c r="E27" s="376"/>
      <c r="F27" s="376"/>
      <c r="G27" s="384"/>
      <c r="H27" s="376"/>
      <c r="I27" s="376"/>
      <c r="J27" s="384"/>
      <c r="K27" s="376"/>
      <c r="L27" s="376"/>
      <c r="M27" s="384"/>
      <c r="N27" s="376"/>
      <c r="O27" s="376"/>
      <c r="P27" s="384"/>
      <c r="Q27" s="376"/>
      <c r="R27" s="376"/>
      <c r="S27" s="384"/>
      <c r="T27" s="376"/>
      <c r="U27" s="376"/>
      <c r="V27" s="384"/>
      <c r="W27" s="376"/>
      <c r="X27" s="376"/>
      <c r="Y27" s="384"/>
    </row>
    <row r="28" spans="5:16" ht="12.75">
      <c r="E28" s="289"/>
      <c r="N28" s="88"/>
      <c r="O28" s="88"/>
      <c r="P28" s="88"/>
    </row>
    <row r="29" ht="12.75">
      <c r="A29" s="287"/>
    </row>
    <row r="31" ht="12.75">
      <c r="P31" s="88"/>
    </row>
    <row r="32" ht="12.75">
      <c r="P32" s="88"/>
    </row>
    <row r="33" ht="12.75">
      <c r="P33" s="88"/>
    </row>
    <row r="34" ht="12.75">
      <c r="P34" s="88"/>
    </row>
    <row r="35" ht="12.75">
      <c r="P35" s="88"/>
    </row>
    <row r="36" ht="12.75">
      <c r="P36" s="88"/>
    </row>
    <row r="37" ht="12.75">
      <c r="P37" s="88"/>
    </row>
    <row r="38" ht="12.75">
      <c r="P38" s="88"/>
    </row>
    <row r="39" ht="12.75">
      <c r="P39" s="88"/>
    </row>
    <row r="40" ht="12.75">
      <c r="P40" s="88"/>
    </row>
    <row r="41" ht="12.75">
      <c r="P41" s="88"/>
    </row>
    <row r="42" ht="12.75">
      <c r="P42" s="88"/>
    </row>
    <row r="43" ht="12.75">
      <c r="P43" s="88"/>
    </row>
    <row r="44" ht="12.75">
      <c r="P44" s="88"/>
    </row>
    <row r="45" ht="12.75">
      <c r="P45" s="88"/>
    </row>
    <row r="46" ht="12.75">
      <c r="P46" s="88"/>
    </row>
    <row r="47" ht="12.75">
      <c r="P47" s="88"/>
    </row>
    <row r="48" ht="12.75">
      <c r="P48" s="88"/>
    </row>
    <row r="49" ht="12.75">
      <c r="P49" s="88"/>
    </row>
    <row r="50" ht="12.75">
      <c r="P50" s="88"/>
    </row>
    <row r="51" ht="12.75">
      <c r="P51" s="88"/>
    </row>
    <row r="52" spans="17:26" ht="12.75">
      <c r="Q52" s="348"/>
      <c r="R52" s="353"/>
      <c r="S52" s="353"/>
      <c r="T52" s="353"/>
      <c r="U52" s="353"/>
      <c r="V52" s="353"/>
      <c r="W52" s="354"/>
      <c r="X52" s="354"/>
      <c r="Y52" s="348"/>
      <c r="Z52" s="348"/>
    </row>
    <row r="53" spans="17:26" ht="12.75">
      <c r="Q53" s="348"/>
      <c r="R53" s="353"/>
      <c r="S53" s="353"/>
      <c r="T53" s="353"/>
      <c r="U53" s="353"/>
      <c r="V53" s="353"/>
      <c r="W53" s="354"/>
      <c r="X53" s="354"/>
      <c r="Y53" s="348"/>
      <c r="Z53" s="348"/>
    </row>
    <row r="54" spans="17:26" ht="12.75">
      <c r="Q54" s="348"/>
      <c r="R54" s="353"/>
      <c r="S54" s="353"/>
      <c r="T54" s="353"/>
      <c r="U54" s="353"/>
      <c r="V54" s="353"/>
      <c r="W54" s="354"/>
      <c r="X54" s="354"/>
      <c r="Y54" s="348"/>
      <c r="Z54" s="348"/>
    </row>
    <row r="55" spans="17:26" ht="12.75">
      <c r="Q55" s="348"/>
      <c r="R55" s="353"/>
      <c r="S55" s="353"/>
      <c r="T55" s="353"/>
      <c r="U55" s="353"/>
      <c r="V55" s="353"/>
      <c r="W55" s="354"/>
      <c r="X55" s="354"/>
      <c r="Y55" s="348"/>
      <c r="Z55" s="348"/>
    </row>
    <row r="56" spans="17:26" ht="12.75">
      <c r="Q56" s="348"/>
      <c r="R56" s="353"/>
      <c r="S56" s="353"/>
      <c r="T56" s="353"/>
      <c r="U56" s="353"/>
      <c r="V56" s="353"/>
      <c r="W56" s="354"/>
      <c r="X56" s="354"/>
      <c r="Y56" s="348"/>
      <c r="Z56" s="348"/>
    </row>
    <row r="57" spans="17:26" ht="12.75">
      <c r="Q57" s="348"/>
      <c r="R57" s="353"/>
      <c r="S57" s="353"/>
      <c r="T57" s="353"/>
      <c r="U57" s="353"/>
      <c r="V57" s="353"/>
      <c r="W57" s="354"/>
      <c r="X57" s="354"/>
      <c r="Y57" s="348"/>
      <c r="Z57" s="348"/>
    </row>
    <row r="58" spans="17:26" ht="12.75">
      <c r="Q58" s="348"/>
      <c r="R58" s="353"/>
      <c r="S58" s="353"/>
      <c r="T58" s="353"/>
      <c r="U58" s="353"/>
      <c r="V58" s="353"/>
      <c r="W58" s="354"/>
      <c r="X58" s="354"/>
      <c r="Y58" s="348"/>
      <c r="Z58" s="348"/>
    </row>
    <row r="59" spans="17:26" ht="12.75">
      <c r="Q59" s="348"/>
      <c r="R59" s="353"/>
      <c r="S59" s="353"/>
      <c r="T59" s="353"/>
      <c r="U59" s="353"/>
      <c r="V59" s="353"/>
      <c r="W59" s="354"/>
      <c r="X59" s="354"/>
      <c r="Y59" s="348"/>
      <c r="Z59" s="348"/>
    </row>
    <row r="60" spans="17:26" ht="12.75">
      <c r="Q60" s="348"/>
      <c r="R60" s="353"/>
      <c r="S60" s="353"/>
      <c r="T60" s="353"/>
      <c r="U60" s="353"/>
      <c r="V60" s="353"/>
      <c r="W60" s="354"/>
      <c r="X60" s="353"/>
      <c r="Y60" s="348"/>
      <c r="Z60" s="348"/>
    </row>
    <row r="61" spans="17:26" ht="12.75">
      <c r="Q61" s="348"/>
      <c r="R61" s="353"/>
      <c r="S61" s="353"/>
      <c r="T61" s="353"/>
      <c r="U61" s="353"/>
      <c r="V61" s="353"/>
      <c r="W61" s="354"/>
      <c r="X61" s="354"/>
      <c r="Y61" s="348"/>
      <c r="Z61" s="348"/>
    </row>
    <row r="62" spans="17:26" ht="12.75">
      <c r="Q62" s="348"/>
      <c r="R62" s="353"/>
      <c r="S62" s="353"/>
      <c r="T62" s="353"/>
      <c r="U62" s="353"/>
      <c r="V62" s="353"/>
      <c r="W62" s="353"/>
      <c r="X62" s="354"/>
      <c r="Y62" s="348"/>
      <c r="Z62" s="348"/>
    </row>
    <row r="63" spans="17:26" ht="12.75">
      <c r="Q63" s="348"/>
      <c r="R63" s="353"/>
      <c r="S63" s="353"/>
      <c r="T63" s="353"/>
      <c r="U63" s="353"/>
      <c r="V63" s="353"/>
      <c r="W63" s="353"/>
      <c r="X63" s="353"/>
      <c r="Y63" s="348"/>
      <c r="Z63" s="348"/>
    </row>
    <row r="64" spans="17:26" ht="12.75">
      <c r="Q64" s="348"/>
      <c r="R64" s="353"/>
      <c r="S64" s="354"/>
      <c r="T64" s="353"/>
      <c r="U64" s="353"/>
      <c r="V64" s="353"/>
      <c r="W64" s="353"/>
      <c r="X64" s="353"/>
      <c r="Y64" s="348"/>
      <c r="Z64" s="348"/>
    </row>
    <row r="65" spans="17:26" ht="12.75">
      <c r="Q65" s="348"/>
      <c r="R65" s="348"/>
      <c r="S65" s="348"/>
      <c r="T65" s="348"/>
      <c r="U65" s="348"/>
      <c r="V65" s="348"/>
      <c r="W65" s="348"/>
      <c r="X65" s="348"/>
      <c r="Y65" s="348"/>
      <c r="Z65" s="348"/>
    </row>
    <row r="66" spans="17:26" ht="12.75">
      <c r="Q66" s="348"/>
      <c r="R66" s="348"/>
      <c r="S66" s="348"/>
      <c r="T66" s="348"/>
      <c r="U66" s="348"/>
      <c r="V66" s="348"/>
      <c r="W66" s="348"/>
      <c r="X66" s="348"/>
      <c r="Y66" s="348"/>
      <c r="Z66" s="348"/>
    </row>
    <row r="67" spans="17:26" ht="12.75">
      <c r="Q67" s="348"/>
      <c r="R67" s="348"/>
      <c r="S67" s="348"/>
      <c r="T67" s="348"/>
      <c r="U67" s="348"/>
      <c r="V67" s="348"/>
      <c r="W67" s="348"/>
      <c r="X67" s="348"/>
      <c r="Y67" s="348"/>
      <c r="Z67" s="348"/>
    </row>
    <row r="68" spans="17:26" ht="12.75">
      <c r="Q68" s="348"/>
      <c r="R68" s="348"/>
      <c r="S68" s="348"/>
      <c r="T68" s="348"/>
      <c r="U68" s="348"/>
      <c r="V68" s="348"/>
      <c r="W68" s="348"/>
      <c r="X68" s="348"/>
      <c r="Y68" s="348"/>
      <c r="Z68" s="348"/>
    </row>
    <row r="69" spans="17:26" ht="12.75">
      <c r="Q69" s="348"/>
      <c r="R69" s="348"/>
      <c r="S69" s="348"/>
      <c r="T69" s="348"/>
      <c r="U69" s="348"/>
      <c r="V69" s="348"/>
      <c r="W69" s="348"/>
      <c r="X69" s="348"/>
      <c r="Y69" s="348"/>
      <c r="Z69" s="348"/>
    </row>
    <row r="70" spans="17:26" ht="12.75">
      <c r="Q70" s="348"/>
      <c r="R70" s="348"/>
      <c r="S70" s="348"/>
      <c r="T70" s="348"/>
      <c r="U70" s="348"/>
      <c r="V70" s="348"/>
      <c r="W70" s="348"/>
      <c r="X70" s="348"/>
      <c r="Y70" s="348"/>
      <c r="Z70" s="348"/>
    </row>
    <row r="71" spans="17:26" ht="12.75">
      <c r="Q71" s="348"/>
      <c r="R71" s="348"/>
      <c r="S71" s="348"/>
      <c r="T71" s="348"/>
      <c r="U71" s="348"/>
      <c r="V71" s="348"/>
      <c r="W71" s="348"/>
      <c r="X71" s="348"/>
      <c r="Y71" s="348"/>
      <c r="Z71" s="348"/>
    </row>
    <row r="72" spans="17:26" ht="12.75">
      <c r="Q72" s="348"/>
      <c r="R72" s="348"/>
      <c r="S72" s="348"/>
      <c r="T72" s="348"/>
      <c r="U72" s="348"/>
      <c r="V72" s="348"/>
      <c r="W72" s="348"/>
      <c r="X72" s="348"/>
      <c r="Y72" s="348"/>
      <c r="Z72" s="348"/>
    </row>
    <row r="73" spans="17:26" ht="12.75">
      <c r="Q73" s="348"/>
      <c r="R73" s="348"/>
      <c r="S73" s="348"/>
      <c r="T73" s="348"/>
      <c r="U73" s="348"/>
      <c r="V73" s="348"/>
      <c r="W73" s="348"/>
      <c r="X73" s="348"/>
      <c r="Y73" s="348"/>
      <c r="Z73" s="348"/>
    </row>
    <row r="74" spans="17:26" ht="12.75">
      <c r="Q74" s="348"/>
      <c r="R74" s="348"/>
      <c r="S74" s="348"/>
      <c r="T74" s="348"/>
      <c r="U74" s="348"/>
      <c r="V74" s="348"/>
      <c r="W74" s="348"/>
      <c r="X74" s="348"/>
      <c r="Y74" s="348"/>
      <c r="Z74" s="348"/>
    </row>
  </sheetData>
  <sheetProtection/>
  <mergeCells count="9">
    <mergeCell ref="A4:N7"/>
    <mergeCell ref="A9:A10"/>
    <mergeCell ref="B9:D9"/>
    <mergeCell ref="T9:V9"/>
    <mergeCell ref="N9:P9"/>
    <mergeCell ref="Q9:S9"/>
    <mergeCell ref="K9:M9"/>
    <mergeCell ref="E9:G9"/>
    <mergeCell ref="H9:J9"/>
  </mergeCells>
  <printOptions/>
  <pageMargins left="0.75" right="0.75" top="1" bottom="1" header="0.5" footer="0.5"/>
  <pageSetup fitToHeight="1" fitToWidth="1" horizontalDpi="600" verticalDpi="600" orientation="portrait" scale="48" r:id="rId2"/>
  <headerFooter alignWithMargins="0">
    <oddFooter>&amp;C&amp;14B-&amp;P-4</oddFooter>
  </headerFooter>
  <drawing r:id="rId1"/>
</worksheet>
</file>

<file path=xl/worksheets/sheet2.xml><?xml version="1.0" encoding="utf-8"?>
<worksheet xmlns="http://schemas.openxmlformats.org/spreadsheetml/2006/main" xmlns:r="http://schemas.openxmlformats.org/officeDocument/2006/relationships">
  <dimension ref="A1:K94"/>
  <sheetViews>
    <sheetView zoomScalePageLayoutView="0" workbookViewId="0" topLeftCell="A2">
      <selection activeCell="I15" sqref="I15"/>
    </sheetView>
  </sheetViews>
  <sheetFormatPr defaultColWidth="9.140625" defaultRowHeight="12.75"/>
  <cols>
    <col min="1" max="1" width="15.8515625" style="0" customWidth="1"/>
    <col min="2" max="2" width="18.28125" style="0" bestFit="1" customWidth="1"/>
    <col min="3" max="7" width="9.140625" style="227" customWidth="1"/>
  </cols>
  <sheetData>
    <row r="1" ht="12.75">
      <c r="A1" t="s">
        <v>83</v>
      </c>
    </row>
    <row r="4" spans="3:9" ht="12.75">
      <c r="C4" s="227" t="s">
        <v>87</v>
      </c>
      <c r="E4" s="227" t="s">
        <v>36</v>
      </c>
      <c r="G4" s="227" t="s">
        <v>38</v>
      </c>
      <c r="I4" t="s">
        <v>41</v>
      </c>
    </row>
    <row r="5" spans="1:7" ht="12.75">
      <c r="A5" t="s">
        <v>88</v>
      </c>
      <c r="B5" t="s">
        <v>89</v>
      </c>
      <c r="C5" s="227">
        <v>2536</v>
      </c>
      <c r="E5" s="227">
        <v>533</v>
      </c>
      <c r="G5" s="227">
        <v>8973</v>
      </c>
    </row>
    <row r="6" spans="2:5" ht="12.75">
      <c r="B6" t="s">
        <v>95</v>
      </c>
      <c r="C6" s="227">
        <f>C7-C5</f>
        <v>994</v>
      </c>
      <c r="E6" s="228"/>
    </row>
    <row r="7" spans="2:8" ht="12.75">
      <c r="B7" t="s">
        <v>91</v>
      </c>
      <c r="C7" s="229">
        <v>3530</v>
      </c>
      <c r="E7" s="229">
        <v>722</v>
      </c>
      <c r="G7" s="230">
        <v>13635</v>
      </c>
      <c r="H7" t="s">
        <v>80</v>
      </c>
    </row>
    <row r="8" spans="1:7" ht="12.75">
      <c r="A8" t="s">
        <v>84</v>
      </c>
      <c r="B8" t="s">
        <v>89</v>
      </c>
      <c r="C8" s="227">
        <v>74504</v>
      </c>
      <c r="E8" s="227">
        <v>2712</v>
      </c>
      <c r="G8" s="227">
        <v>29938</v>
      </c>
    </row>
    <row r="9" spans="2:7" ht="12.75">
      <c r="B9" t="s">
        <v>90</v>
      </c>
      <c r="C9" s="229">
        <v>5317</v>
      </c>
      <c r="E9" s="229">
        <v>761</v>
      </c>
      <c r="G9" s="230">
        <v>13342</v>
      </c>
    </row>
    <row r="10" spans="2:7" ht="12.75">
      <c r="B10" t="s">
        <v>91</v>
      </c>
      <c r="C10" s="229">
        <v>79821</v>
      </c>
      <c r="E10" s="229">
        <v>3473</v>
      </c>
      <c r="G10" s="229">
        <v>43280</v>
      </c>
    </row>
    <row r="11" spans="2:7" ht="12.75">
      <c r="B11" t="s">
        <v>92</v>
      </c>
      <c r="C11" s="231">
        <f>SUM(C8:C9)</f>
        <v>79821</v>
      </c>
      <c r="E11" s="231">
        <f>SUM(E8:E9)</f>
        <v>3473</v>
      </c>
      <c r="G11" s="231">
        <f>SUM(G8:G9)</f>
        <v>43280</v>
      </c>
    </row>
    <row r="12" spans="1:5" ht="12.75">
      <c r="A12" t="s">
        <v>85</v>
      </c>
      <c r="B12" t="s">
        <v>94</v>
      </c>
      <c r="C12" s="227">
        <f>C14-C13</f>
        <v>1157169</v>
      </c>
      <c r="E12" s="228"/>
    </row>
    <row r="13" spans="2:11" ht="12.75">
      <c r="B13" t="s">
        <v>90</v>
      </c>
      <c r="C13" s="227">
        <v>109336</v>
      </c>
      <c r="E13" s="229">
        <v>4525</v>
      </c>
      <c r="G13" s="229">
        <v>57521</v>
      </c>
      <c r="I13">
        <v>796</v>
      </c>
      <c r="K13" s="242">
        <f>SUM(C13:G13)</f>
        <v>171382</v>
      </c>
    </row>
    <row r="14" spans="2:11" ht="12.75">
      <c r="B14" t="s">
        <v>91</v>
      </c>
      <c r="C14" s="242">
        <v>1266505</v>
      </c>
      <c r="E14" s="227">
        <v>76289</v>
      </c>
      <c r="G14" s="227">
        <v>518763</v>
      </c>
      <c r="I14">
        <v>42370</v>
      </c>
      <c r="K14" s="242">
        <f>SUM(C14:G14)</f>
        <v>1861557</v>
      </c>
    </row>
    <row r="15" spans="3:11" ht="12.75">
      <c r="C15" s="232">
        <f>C14/K14</f>
        <v>0.6803471502618507</v>
      </c>
      <c r="E15" s="232">
        <f>E14/K14</f>
        <v>0.040981286095456655</v>
      </c>
      <c r="G15" s="232">
        <f>G14/K14</f>
        <v>0.27867156364269263</v>
      </c>
      <c r="I15" s="232">
        <f>I14/K14</f>
        <v>0.02276051713699876</v>
      </c>
      <c r="K15">
        <f>K13/K14</f>
        <v>0.09206379391015156</v>
      </c>
    </row>
    <row r="17" spans="1:3" ht="12.75">
      <c r="A17" t="s">
        <v>93</v>
      </c>
      <c r="B17" t="s">
        <v>89</v>
      </c>
      <c r="C17" s="227">
        <f>C5+C8+C12</f>
        <v>1234209</v>
      </c>
    </row>
    <row r="18" spans="2:3" ht="12.75">
      <c r="B18" t="s">
        <v>90</v>
      </c>
      <c r="C18" s="227">
        <f>C6+C9+C13</f>
        <v>115647</v>
      </c>
    </row>
    <row r="19" spans="2:4" ht="12.75">
      <c r="B19" t="s">
        <v>35</v>
      </c>
      <c r="C19" s="227">
        <f>C7+C10+C14</f>
        <v>1349856</v>
      </c>
      <c r="D19" s="227">
        <f>C19-C24</f>
        <v>-10</v>
      </c>
    </row>
    <row r="20" spans="2:3" ht="12.75">
      <c r="B20" t="s">
        <v>96</v>
      </c>
      <c r="C20" s="232">
        <f>C18/C19</f>
        <v>0.08567358295996018</v>
      </c>
    </row>
    <row r="22" spans="1:3" ht="12.75">
      <c r="A22" t="s">
        <v>97</v>
      </c>
      <c r="B22" t="s">
        <v>89</v>
      </c>
      <c r="C22" s="227">
        <v>1234210</v>
      </c>
    </row>
    <row r="23" spans="2:3" ht="12.75">
      <c r="B23" t="s">
        <v>90</v>
      </c>
      <c r="C23" s="227">
        <v>115656</v>
      </c>
    </row>
    <row r="24" spans="2:11" ht="12.75">
      <c r="B24" t="s">
        <v>35</v>
      </c>
      <c r="C24" s="227">
        <v>1349866</v>
      </c>
      <c r="K24">
        <f>1906/4600</f>
        <v>0.4143478260869565</v>
      </c>
    </row>
    <row r="26" ht="12.75">
      <c r="C26" s="227">
        <f>C19-C24</f>
        <v>-10</v>
      </c>
    </row>
    <row r="28" spans="1:3" ht="12.75">
      <c r="A28" t="s">
        <v>114</v>
      </c>
      <c r="B28" t="s">
        <v>113</v>
      </c>
      <c r="C28" s="227">
        <v>1266653</v>
      </c>
    </row>
    <row r="29" ht="12.75">
      <c r="C29" s="227">
        <v>1266653</v>
      </c>
    </row>
    <row r="40" spans="1:3" ht="12.75">
      <c r="A40" t="s">
        <v>98</v>
      </c>
      <c r="C40" s="233">
        <v>1047</v>
      </c>
    </row>
    <row r="41" spans="1:3" ht="12.75">
      <c r="A41" t="s">
        <v>99</v>
      </c>
      <c r="C41" s="233">
        <v>470</v>
      </c>
    </row>
    <row r="42" spans="1:3" ht="12.75">
      <c r="A42" t="s">
        <v>100</v>
      </c>
      <c r="C42" s="234">
        <v>73927</v>
      </c>
    </row>
    <row r="43" spans="1:3" ht="12.75">
      <c r="A43" t="s">
        <v>101</v>
      </c>
      <c r="C43" s="227">
        <v>1234197</v>
      </c>
    </row>
    <row r="45" ht="12.75">
      <c r="C45" s="227">
        <f>SUM(C40:C44)</f>
        <v>1309641</v>
      </c>
    </row>
    <row r="47" ht="12.75">
      <c r="C47" s="227">
        <f>C24-C45</f>
        <v>40225</v>
      </c>
    </row>
    <row r="50" ht="12.75">
      <c r="A50" t="s">
        <v>103</v>
      </c>
    </row>
    <row r="51" spans="1:10" ht="12.75">
      <c r="A51" s="235" t="s">
        <v>45</v>
      </c>
      <c r="B51" s="235" t="s">
        <v>51</v>
      </c>
      <c r="C51" s="235" t="s">
        <v>46</v>
      </c>
      <c r="D51" s="235" t="s">
        <v>52</v>
      </c>
      <c r="E51" s="235" t="s">
        <v>47</v>
      </c>
      <c r="F51" s="235" t="s">
        <v>48</v>
      </c>
      <c r="G51" s="235" t="s">
        <v>49</v>
      </c>
      <c r="H51" s="235" t="s">
        <v>54</v>
      </c>
      <c r="I51" s="254"/>
      <c r="J51" s="254"/>
    </row>
    <row r="52" spans="1:10" ht="12.75">
      <c r="A52" s="236">
        <v>1996</v>
      </c>
      <c r="B52" s="236" t="s">
        <v>29</v>
      </c>
      <c r="C52" s="236">
        <v>80179</v>
      </c>
      <c r="D52" s="236" t="s">
        <v>29</v>
      </c>
      <c r="E52" s="236">
        <v>29378</v>
      </c>
      <c r="F52" s="236">
        <v>7806</v>
      </c>
      <c r="G52" s="236">
        <v>14</v>
      </c>
      <c r="H52" s="236" t="s">
        <v>29</v>
      </c>
      <c r="I52" s="237"/>
      <c r="J52" s="237"/>
    </row>
    <row r="53" spans="1:10" ht="12.75">
      <c r="A53" s="236">
        <v>1997</v>
      </c>
      <c r="B53" s="236" t="s">
        <v>29</v>
      </c>
      <c r="C53" s="236">
        <v>92400</v>
      </c>
      <c r="D53" s="236" t="s">
        <v>29</v>
      </c>
      <c r="E53" s="236">
        <v>37880</v>
      </c>
      <c r="F53" s="236">
        <v>10172</v>
      </c>
      <c r="G53" s="236">
        <v>13</v>
      </c>
      <c r="H53" s="236">
        <v>1</v>
      </c>
      <c r="I53" s="237"/>
      <c r="J53" s="237"/>
    </row>
    <row r="54" spans="1:10" ht="12.75">
      <c r="A54" s="236">
        <v>1998</v>
      </c>
      <c r="B54" s="236" t="s">
        <v>29</v>
      </c>
      <c r="C54" s="236">
        <v>78294</v>
      </c>
      <c r="D54" s="236" t="s">
        <v>29</v>
      </c>
      <c r="E54" s="236">
        <v>40353</v>
      </c>
      <c r="F54" s="236">
        <v>10377</v>
      </c>
      <c r="G54" s="236">
        <v>20</v>
      </c>
      <c r="H54" s="236" t="s">
        <v>29</v>
      </c>
      <c r="I54" s="237"/>
      <c r="J54" s="237"/>
    </row>
    <row r="55" spans="1:10" ht="12.75">
      <c r="A55" s="236">
        <v>1999</v>
      </c>
      <c r="B55" s="236" t="s">
        <v>29</v>
      </c>
      <c r="C55" s="236">
        <v>93056</v>
      </c>
      <c r="D55" s="236" t="s">
        <v>29</v>
      </c>
      <c r="E55" s="236">
        <v>43017</v>
      </c>
      <c r="F55" s="236">
        <v>14558</v>
      </c>
      <c r="G55" s="236">
        <v>20</v>
      </c>
      <c r="H55" s="236" t="s">
        <v>29</v>
      </c>
      <c r="I55" s="237"/>
      <c r="J55" s="237"/>
    </row>
    <row r="56" spans="1:10" ht="12.75">
      <c r="A56" s="236">
        <v>2000</v>
      </c>
      <c r="B56" s="236" t="s">
        <v>29</v>
      </c>
      <c r="C56" s="236">
        <v>100180</v>
      </c>
      <c r="D56" s="236" t="s">
        <v>29</v>
      </c>
      <c r="E56" s="236">
        <v>50324</v>
      </c>
      <c r="F56" s="236">
        <v>14671</v>
      </c>
      <c r="G56" s="236">
        <v>21</v>
      </c>
      <c r="H56" s="236" t="s">
        <v>29</v>
      </c>
      <c r="I56" s="237"/>
      <c r="J56" s="237"/>
    </row>
    <row r="57" spans="1:10" ht="12.75">
      <c r="A57" s="236">
        <v>2001</v>
      </c>
      <c r="B57" s="236" t="s">
        <v>29</v>
      </c>
      <c r="C57" s="236">
        <v>98004</v>
      </c>
      <c r="D57" s="236" t="s">
        <v>29</v>
      </c>
      <c r="E57" s="236">
        <v>45119</v>
      </c>
      <c r="F57" s="236">
        <v>16469</v>
      </c>
      <c r="G57" s="236">
        <v>13</v>
      </c>
      <c r="H57" s="236" t="s">
        <v>29</v>
      </c>
      <c r="I57" s="237"/>
      <c r="J57" s="237"/>
    </row>
    <row r="58" spans="1:10" ht="12.75">
      <c r="A58" s="236">
        <v>2002</v>
      </c>
      <c r="B58" s="236" t="s">
        <v>29</v>
      </c>
      <c r="C58" s="236">
        <v>138871</v>
      </c>
      <c r="D58" s="236" t="s">
        <v>29</v>
      </c>
      <c r="E58" s="236">
        <v>76782</v>
      </c>
      <c r="F58" s="236">
        <v>27050</v>
      </c>
      <c r="G58" s="236">
        <v>28</v>
      </c>
      <c r="H58" s="236" t="s">
        <v>29</v>
      </c>
      <c r="I58" s="237"/>
      <c r="J58" s="237"/>
    </row>
    <row r="59" spans="1:10" ht="12.75">
      <c r="A59" s="236">
        <v>2003</v>
      </c>
      <c r="B59" s="236" t="s">
        <v>29</v>
      </c>
      <c r="C59" s="236">
        <v>53689</v>
      </c>
      <c r="D59" s="236" t="s">
        <v>29</v>
      </c>
      <c r="E59" s="236">
        <v>22998</v>
      </c>
      <c r="F59" s="236">
        <v>10081</v>
      </c>
      <c r="G59" s="236">
        <v>13</v>
      </c>
      <c r="H59" s="236" t="s">
        <v>29</v>
      </c>
      <c r="I59" s="237"/>
      <c r="J59" s="237"/>
    </row>
    <row r="60" spans="1:10" ht="12.75">
      <c r="A60" s="236">
        <v>2004</v>
      </c>
      <c r="B60" s="236">
        <v>15</v>
      </c>
      <c r="C60" s="236">
        <v>30022</v>
      </c>
      <c r="D60" s="236">
        <v>90</v>
      </c>
      <c r="E60" s="236">
        <v>13099</v>
      </c>
      <c r="F60" s="236">
        <v>7110</v>
      </c>
      <c r="G60" s="236">
        <v>4</v>
      </c>
      <c r="H60" s="236" t="s">
        <v>29</v>
      </c>
      <c r="I60" s="237"/>
      <c r="J60" s="237"/>
    </row>
    <row r="61" spans="1:10" ht="12.75">
      <c r="A61" s="236">
        <v>2005</v>
      </c>
      <c r="B61" s="236">
        <v>4</v>
      </c>
      <c r="C61" s="236">
        <v>15178</v>
      </c>
      <c r="D61" s="236">
        <v>33</v>
      </c>
      <c r="E61" s="236">
        <v>6805</v>
      </c>
      <c r="F61" s="236">
        <v>2082</v>
      </c>
      <c r="G61" s="236">
        <v>1</v>
      </c>
      <c r="H61" s="236" t="s">
        <v>29</v>
      </c>
      <c r="I61" s="237"/>
      <c r="J61" s="237"/>
    </row>
    <row r="62" spans="1:10" ht="12.75">
      <c r="A62" s="236">
        <v>2006</v>
      </c>
      <c r="B62" s="236" t="s">
        <v>29</v>
      </c>
      <c r="C62" s="236">
        <v>237</v>
      </c>
      <c r="D62" s="236">
        <v>2</v>
      </c>
      <c r="E62" s="236">
        <v>62</v>
      </c>
      <c r="F62" s="236">
        <v>58</v>
      </c>
      <c r="G62" s="236" t="s">
        <v>29</v>
      </c>
      <c r="H62" s="236" t="s">
        <v>29</v>
      </c>
      <c r="I62" s="237"/>
      <c r="J62" s="237"/>
    </row>
    <row r="63" spans="1:10" ht="12.75">
      <c r="A63" s="238">
        <f>SUM(B63:F63)</f>
        <v>1266505</v>
      </c>
      <c r="B63" s="237">
        <f>SUM(B60:B62)</f>
        <v>19</v>
      </c>
      <c r="C63" s="237">
        <f>SUM(C52:C62)</f>
        <v>780110</v>
      </c>
      <c r="D63" s="237">
        <f>SUM(D52:D62)</f>
        <v>125</v>
      </c>
      <c r="E63" s="237">
        <f>SUM(E52:E62)</f>
        <v>365817</v>
      </c>
      <c r="F63" s="237">
        <f>SUM(F52:F62)</f>
        <v>120434</v>
      </c>
      <c r="G63" s="237"/>
      <c r="H63" s="237"/>
      <c r="I63" s="237"/>
      <c r="J63" s="237"/>
    </row>
    <row r="64" spans="1:2" ht="12.75">
      <c r="A64" s="227">
        <f>C14-A63</f>
        <v>0</v>
      </c>
      <c r="B64">
        <f>A64/12</f>
        <v>0</v>
      </c>
    </row>
    <row r="65" ht="12.75">
      <c r="A65" t="s">
        <v>104</v>
      </c>
    </row>
    <row r="66" spans="1:7" ht="12.75">
      <c r="A66" s="235" t="s">
        <v>45</v>
      </c>
      <c r="B66" s="235" t="s">
        <v>51</v>
      </c>
      <c r="C66" s="235" t="s">
        <v>46</v>
      </c>
      <c r="D66" s="235" t="s">
        <v>52</v>
      </c>
      <c r="E66" s="235" t="s">
        <v>47</v>
      </c>
      <c r="F66" s="235" t="s">
        <v>48</v>
      </c>
      <c r="G66" s="235" t="s">
        <v>49</v>
      </c>
    </row>
    <row r="67" spans="1:10" ht="12.75">
      <c r="A67" s="236">
        <v>1995</v>
      </c>
      <c r="B67" s="236" t="s">
        <v>29</v>
      </c>
      <c r="C67" s="236" t="s">
        <v>29</v>
      </c>
      <c r="D67" s="236" t="s">
        <v>29</v>
      </c>
      <c r="E67" s="236">
        <v>1</v>
      </c>
      <c r="F67" s="236">
        <v>1</v>
      </c>
      <c r="G67" s="236" t="s">
        <v>29</v>
      </c>
      <c r="H67" s="241">
        <f>SUM(E67:F67)</f>
        <v>2</v>
      </c>
      <c r="I67" s="241"/>
      <c r="J67" s="241"/>
    </row>
    <row r="68" spans="1:7" ht="12.75">
      <c r="A68" s="236">
        <v>1996</v>
      </c>
      <c r="B68" s="236" t="s">
        <v>29</v>
      </c>
      <c r="C68" s="236">
        <v>8618</v>
      </c>
      <c r="D68" s="236" t="s">
        <v>29</v>
      </c>
      <c r="E68" s="236">
        <v>4005</v>
      </c>
      <c r="F68" s="236">
        <v>1004</v>
      </c>
      <c r="G68" s="236">
        <v>1</v>
      </c>
    </row>
    <row r="69" spans="1:7" ht="12.75">
      <c r="A69" s="236">
        <v>1997</v>
      </c>
      <c r="B69" s="236" t="s">
        <v>29</v>
      </c>
      <c r="C69" s="236">
        <v>9170</v>
      </c>
      <c r="D69" s="236">
        <v>1</v>
      </c>
      <c r="E69" s="236">
        <v>4008</v>
      </c>
      <c r="F69" s="236">
        <v>953</v>
      </c>
      <c r="G69" s="236" t="s">
        <v>29</v>
      </c>
    </row>
    <row r="70" spans="1:7" ht="12.75">
      <c r="A70" s="236">
        <v>1998</v>
      </c>
      <c r="B70" s="236" t="s">
        <v>29</v>
      </c>
      <c r="C70" s="236">
        <v>6929</v>
      </c>
      <c r="D70" s="236" t="s">
        <v>29</v>
      </c>
      <c r="E70" s="236">
        <v>3326</v>
      </c>
      <c r="F70" s="236">
        <v>814</v>
      </c>
      <c r="G70" s="236">
        <v>1</v>
      </c>
    </row>
    <row r="71" spans="1:7" ht="12.75">
      <c r="A71" s="236">
        <v>1999</v>
      </c>
      <c r="B71" s="236" t="s">
        <v>29</v>
      </c>
      <c r="C71" s="236">
        <v>6277</v>
      </c>
      <c r="D71" s="236">
        <v>1</v>
      </c>
      <c r="E71" s="236">
        <v>2891</v>
      </c>
      <c r="F71" s="236">
        <v>873</v>
      </c>
      <c r="G71" s="236">
        <v>4</v>
      </c>
    </row>
    <row r="72" spans="1:7" ht="12.75">
      <c r="A72" s="236">
        <v>2000</v>
      </c>
      <c r="B72" s="236" t="s">
        <v>29</v>
      </c>
      <c r="C72" s="236">
        <v>5847</v>
      </c>
      <c r="D72" s="236">
        <v>1</v>
      </c>
      <c r="E72" s="236">
        <v>2687</v>
      </c>
      <c r="F72" s="236">
        <v>646</v>
      </c>
      <c r="G72" s="236" t="s">
        <v>29</v>
      </c>
    </row>
    <row r="73" spans="1:7" ht="12.75">
      <c r="A73" s="236">
        <v>2001</v>
      </c>
      <c r="B73" s="236" t="s">
        <v>29</v>
      </c>
      <c r="C73" s="236">
        <v>5206</v>
      </c>
      <c r="D73" s="236" t="s">
        <v>29</v>
      </c>
      <c r="E73" s="236">
        <v>2954</v>
      </c>
      <c r="F73" s="236">
        <v>950</v>
      </c>
      <c r="G73" s="236">
        <v>3</v>
      </c>
    </row>
    <row r="74" spans="1:7" ht="12.75">
      <c r="A74" s="236">
        <v>2002</v>
      </c>
      <c r="B74" s="236" t="s">
        <v>29</v>
      </c>
      <c r="C74" s="236">
        <v>4353</v>
      </c>
      <c r="D74" s="236" t="s">
        <v>29</v>
      </c>
      <c r="E74" s="236">
        <v>2832</v>
      </c>
      <c r="F74" s="236">
        <v>1148</v>
      </c>
      <c r="G74" s="236">
        <v>2</v>
      </c>
    </row>
    <row r="75" spans="1:7" ht="12.75">
      <c r="A75" s="236">
        <v>2003</v>
      </c>
      <c r="B75" s="236" t="s">
        <v>29</v>
      </c>
      <c r="C75" s="236">
        <v>1466</v>
      </c>
      <c r="D75" s="236" t="s">
        <v>29</v>
      </c>
      <c r="E75" s="236">
        <v>519</v>
      </c>
      <c r="F75" s="236">
        <v>286</v>
      </c>
      <c r="G75" s="236">
        <v>1</v>
      </c>
    </row>
    <row r="76" spans="1:7" ht="12.75">
      <c r="A76" s="236">
        <v>2004</v>
      </c>
      <c r="B76" s="236">
        <v>1</v>
      </c>
      <c r="C76" s="236">
        <v>916</v>
      </c>
      <c r="D76" s="236">
        <v>6</v>
      </c>
      <c r="E76" s="236">
        <v>314</v>
      </c>
      <c r="F76" s="236">
        <v>211</v>
      </c>
      <c r="G76" s="236" t="s">
        <v>29</v>
      </c>
    </row>
    <row r="77" spans="1:7" ht="12.75">
      <c r="A77" s="236">
        <v>2005</v>
      </c>
      <c r="B77" s="236">
        <v>1</v>
      </c>
      <c r="C77" s="236">
        <v>372</v>
      </c>
      <c r="D77" s="236">
        <v>2</v>
      </c>
      <c r="E77" s="236">
        <v>171</v>
      </c>
      <c r="F77" s="236">
        <v>49</v>
      </c>
      <c r="G77" s="236" t="s">
        <v>29</v>
      </c>
    </row>
    <row r="78" spans="1:7" ht="12.75">
      <c r="A78" s="236">
        <v>2006</v>
      </c>
      <c r="B78" s="236" t="s">
        <v>29</v>
      </c>
      <c r="C78" s="236">
        <v>7</v>
      </c>
      <c r="D78" s="236" t="s">
        <v>29</v>
      </c>
      <c r="E78" s="236">
        <v>2</v>
      </c>
      <c r="F78" s="236">
        <v>4</v>
      </c>
      <c r="G78" s="236" t="s">
        <v>29</v>
      </c>
    </row>
    <row r="79" spans="1:11" ht="12.75">
      <c r="A79" s="238">
        <f>SUM(B79:F79)</f>
        <v>79821</v>
      </c>
      <c r="B79" s="240">
        <f>SUM(B67:B78)</f>
        <v>2</v>
      </c>
      <c r="C79" s="237">
        <f>SUM(C67:C78)</f>
        <v>49161</v>
      </c>
      <c r="D79" s="237">
        <f>SUM(D67:D78)</f>
        <v>11</v>
      </c>
      <c r="E79" s="237">
        <f>SUM(E68:E78)</f>
        <v>23709</v>
      </c>
      <c r="F79" s="237">
        <f>SUM(F68:F78)</f>
        <v>6938</v>
      </c>
      <c r="G79" s="240">
        <f>SUM(G67:G78)</f>
        <v>12</v>
      </c>
      <c r="K79">
        <f>B79+H67+G79</f>
        <v>16</v>
      </c>
    </row>
    <row r="81" ht="12.75">
      <c r="A81" t="s">
        <v>105</v>
      </c>
    </row>
    <row r="82" spans="1:4" ht="12.75">
      <c r="A82" s="235" t="s">
        <v>45</v>
      </c>
      <c r="B82" s="235" t="s">
        <v>46</v>
      </c>
      <c r="C82" s="235" t="s">
        <v>47</v>
      </c>
      <c r="D82" s="235" t="s">
        <v>48</v>
      </c>
    </row>
    <row r="83" spans="1:4" ht="12.75">
      <c r="A83" s="236">
        <v>1996</v>
      </c>
      <c r="B83" s="236">
        <v>629</v>
      </c>
      <c r="C83" s="236">
        <v>283</v>
      </c>
      <c r="D83" s="236">
        <v>96</v>
      </c>
    </row>
    <row r="84" spans="1:4" ht="12.75">
      <c r="A84" s="236">
        <v>1997</v>
      </c>
      <c r="B84" s="236">
        <v>505</v>
      </c>
      <c r="C84" s="236">
        <v>256</v>
      </c>
      <c r="D84" s="236">
        <v>64</v>
      </c>
    </row>
    <row r="85" spans="1:4" ht="12.75">
      <c r="A85" s="236">
        <v>1998</v>
      </c>
      <c r="B85" s="236">
        <v>329</v>
      </c>
      <c r="C85" s="236">
        <v>169</v>
      </c>
      <c r="D85" s="236">
        <v>55</v>
      </c>
    </row>
    <row r="86" spans="1:4" ht="12.75">
      <c r="A86" s="236">
        <v>1999</v>
      </c>
      <c r="B86" s="236">
        <v>288</v>
      </c>
      <c r="C86" s="236">
        <v>111</v>
      </c>
      <c r="D86" s="236">
        <v>31</v>
      </c>
    </row>
    <row r="87" spans="1:4" ht="12.75">
      <c r="A87" s="236">
        <v>2000</v>
      </c>
      <c r="B87" s="236">
        <v>166</v>
      </c>
      <c r="C87" s="236">
        <v>63</v>
      </c>
      <c r="D87" s="236">
        <v>9</v>
      </c>
    </row>
    <row r="88" spans="1:4" ht="12.75">
      <c r="A88" s="236">
        <v>2001</v>
      </c>
      <c r="B88" s="236">
        <v>144</v>
      </c>
      <c r="C88" s="236">
        <v>73</v>
      </c>
      <c r="D88" s="236">
        <v>20</v>
      </c>
    </row>
    <row r="89" spans="1:4" ht="12.75">
      <c r="A89" s="236">
        <v>2002</v>
      </c>
      <c r="B89" s="236">
        <v>59</v>
      </c>
      <c r="C89" s="236">
        <v>33</v>
      </c>
      <c r="D89" s="236">
        <v>26</v>
      </c>
    </row>
    <row r="90" spans="1:4" ht="12.75">
      <c r="A90" s="236">
        <v>2003</v>
      </c>
      <c r="B90" s="236">
        <v>40</v>
      </c>
      <c r="C90" s="236">
        <v>8</v>
      </c>
      <c r="D90" s="236">
        <v>2</v>
      </c>
    </row>
    <row r="91" spans="1:4" ht="12.75">
      <c r="A91" s="236">
        <v>2004</v>
      </c>
      <c r="B91" s="236">
        <v>29</v>
      </c>
      <c r="C91" s="236">
        <v>11</v>
      </c>
      <c r="D91" s="236">
        <v>11</v>
      </c>
    </row>
    <row r="92" spans="1:4" ht="12.75">
      <c r="A92" s="236">
        <v>2005</v>
      </c>
      <c r="B92" s="236">
        <v>10</v>
      </c>
      <c r="C92" s="236">
        <v>5</v>
      </c>
      <c r="D92" s="236">
        <v>1</v>
      </c>
    </row>
    <row r="93" spans="1:4" ht="12.75">
      <c r="A93" s="236">
        <v>2006</v>
      </c>
      <c r="B93" s="236" t="s">
        <v>29</v>
      </c>
      <c r="C93" s="236">
        <v>2</v>
      </c>
      <c r="D93" s="236" t="s">
        <v>29</v>
      </c>
    </row>
    <row r="94" spans="1:4" ht="12.75">
      <c r="A94" s="239">
        <f>SUM(B94:D94)</f>
        <v>3528</v>
      </c>
      <c r="B94">
        <f>SUM(B83:B93)</f>
        <v>2199</v>
      </c>
      <c r="C94">
        <f>SUM(C83:C93)</f>
        <v>1014</v>
      </c>
      <c r="D94">
        <f>SUM(D83:D93)</f>
        <v>315</v>
      </c>
    </row>
  </sheetData>
  <sheetProtection/>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AB51"/>
  <sheetViews>
    <sheetView zoomScale="75" zoomScaleNormal="75" zoomScalePageLayoutView="0" workbookViewId="0" topLeftCell="A1">
      <selection activeCell="L29" sqref="L29"/>
    </sheetView>
  </sheetViews>
  <sheetFormatPr defaultColWidth="9.140625" defaultRowHeight="12.75"/>
  <cols>
    <col min="1" max="1" width="12.28125" style="88" customWidth="1"/>
    <col min="2" max="2" width="12.00390625" style="288" customWidth="1"/>
    <col min="3" max="3" width="10.8515625" style="288" customWidth="1"/>
    <col min="4" max="4" width="12.140625" style="288" customWidth="1"/>
    <col min="5" max="5" width="11.7109375" style="288" customWidth="1"/>
    <col min="6" max="6" width="9.140625" style="288" customWidth="1"/>
    <col min="7" max="7" width="11.8515625" style="288" customWidth="1"/>
    <col min="8" max="8" width="12.140625" style="288" customWidth="1"/>
    <col min="9" max="9" width="8.140625" style="288" customWidth="1"/>
    <col min="10" max="10" width="11.57421875" style="288" customWidth="1"/>
    <col min="11" max="11" width="11.00390625" style="288" customWidth="1"/>
    <col min="12" max="12" width="10.421875" style="288" customWidth="1"/>
    <col min="13" max="13" width="12.140625" style="288" customWidth="1"/>
    <col min="14" max="14" width="9.8515625" style="288" customWidth="1"/>
    <col min="15" max="15" width="10.00390625" style="288" customWidth="1"/>
    <col min="16" max="16" width="11.7109375" style="288" customWidth="1"/>
    <col min="17" max="17" width="11.57421875" style="88" customWidth="1"/>
    <col min="18" max="19" width="9.140625" style="88" customWidth="1"/>
    <col min="20" max="20" width="12.421875" style="88" customWidth="1"/>
    <col min="21" max="21" width="11.421875" style="88" customWidth="1"/>
    <col min="22" max="26" width="9.140625" style="88" customWidth="1"/>
    <col min="27" max="27" width="10.140625" style="88" customWidth="1"/>
    <col min="28" max="16384" width="9.140625" style="88" customWidth="1"/>
  </cols>
  <sheetData>
    <row r="1" ht="26.25">
      <c r="A1" s="335" t="s">
        <v>142</v>
      </c>
    </row>
    <row r="2" spans="1:16" ht="18">
      <c r="A2" s="82" t="s">
        <v>138</v>
      </c>
      <c r="B2" s="156"/>
      <c r="C2" s="156"/>
      <c r="D2" s="156"/>
      <c r="E2" s="156"/>
      <c r="F2" s="156"/>
      <c r="G2" s="156"/>
      <c r="H2" s="156"/>
      <c r="I2" s="156"/>
      <c r="J2" s="156"/>
      <c r="K2" s="156"/>
      <c r="L2" s="156"/>
      <c r="M2" s="156"/>
      <c r="N2" s="156"/>
      <c r="O2" s="156"/>
      <c r="P2" s="156"/>
    </row>
    <row r="3" spans="1:16" ht="14.25">
      <c r="A3" s="90"/>
      <c r="B3" s="156"/>
      <c r="C3" s="156"/>
      <c r="D3" s="156"/>
      <c r="E3" s="156"/>
      <c r="F3" s="156"/>
      <c r="G3" s="156"/>
      <c r="H3" s="156"/>
      <c r="I3" s="156"/>
      <c r="J3" s="156"/>
      <c r="K3" s="156"/>
      <c r="L3" s="156"/>
      <c r="M3" s="156"/>
      <c r="N3" s="156"/>
      <c r="O3" s="156"/>
      <c r="P3" s="156"/>
    </row>
    <row r="4" spans="1:16" ht="14.25" customHeight="1">
      <c r="A4" s="568" t="s">
        <v>137</v>
      </c>
      <c r="B4" s="568"/>
      <c r="C4" s="568"/>
      <c r="D4" s="568"/>
      <c r="E4" s="568"/>
      <c r="F4" s="568"/>
      <c r="G4" s="568"/>
      <c r="H4" s="568"/>
      <c r="I4" s="568"/>
      <c r="J4" s="568"/>
      <c r="K4" s="568"/>
      <c r="L4" s="568"/>
      <c r="M4" s="568"/>
      <c r="N4" s="568"/>
      <c r="O4" s="568"/>
      <c r="P4" s="332"/>
    </row>
    <row r="5" spans="1:16" ht="17.25" customHeight="1">
      <c r="A5" s="568"/>
      <c r="B5" s="568"/>
      <c r="C5" s="568"/>
      <c r="D5" s="568"/>
      <c r="E5" s="568"/>
      <c r="F5" s="568"/>
      <c r="G5" s="568"/>
      <c r="H5" s="568"/>
      <c r="I5" s="568"/>
      <c r="J5" s="568"/>
      <c r="K5" s="568"/>
      <c r="L5" s="568"/>
      <c r="M5" s="568"/>
      <c r="N5" s="568"/>
      <c r="O5" s="568"/>
      <c r="P5" s="332"/>
    </row>
    <row r="6" spans="1:16" ht="17.25" customHeight="1">
      <c r="A6" s="332"/>
      <c r="B6" s="332"/>
      <c r="C6" s="332"/>
      <c r="D6" s="332"/>
      <c r="E6" s="332"/>
      <c r="F6" s="332"/>
      <c r="G6" s="332"/>
      <c r="H6" s="332"/>
      <c r="I6" s="332"/>
      <c r="J6" s="332"/>
      <c r="K6" s="332"/>
      <c r="L6" s="332"/>
      <c r="M6" s="332"/>
      <c r="N6" s="332"/>
      <c r="O6" s="332"/>
      <c r="P6" s="332"/>
    </row>
    <row r="7" spans="1:16" ht="15" thickBot="1">
      <c r="A7" s="83"/>
      <c r="B7" s="156"/>
      <c r="C7" s="156"/>
      <c r="D7" s="156"/>
      <c r="E7" s="156"/>
      <c r="F7" s="156"/>
      <c r="G7" s="156"/>
      <c r="H7" s="156"/>
      <c r="I7" s="156"/>
      <c r="J7" s="156"/>
      <c r="K7" s="156"/>
      <c r="L7" s="156"/>
      <c r="M7" s="156"/>
      <c r="N7" s="156"/>
      <c r="O7" s="156"/>
      <c r="P7" s="156"/>
    </row>
    <row r="8" spans="1:22" ht="13.5" customHeight="1">
      <c r="A8" s="589" t="s">
        <v>12</v>
      </c>
      <c r="B8" s="561" t="s">
        <v>17</v>
      </c>
      <c r="C8" s="562"/>
      <c r="D8" s="565"/>
      <c r="E8" s="561" t="s">
        <v>129</v>
      </c>
      <c r="F8" s="562"/>
      <c r="G8" s="565"/>
      <c r="H8" s="561" t="s">
        <v>131</v>
      </c>
      <c r="I8" s="562"/>
      <c r="J8" s="565"/>
      <c r="K8" s="561" t="s">
        <v>128</v>
      </c>
      <c r="L8" s="562"/>
      <c r="M8" s="565"/>
      <c r="N8" s="561" t="s">
        <v>130</v>
      </c>
      <c r="O8" s="562"/>
      <c r="P8" s="565"/>
      <c r="Q8" s="561" t="s">
        <v>132</v>
      </c>
      <c r="R8" s="562"/>
      <c r="S8" s="565"/>
      <c r="T8" s="561" t="s">
        <v>11</v>
      </c>
      <c r="U8" s="562"/>
      <c r="V8" s="565"/>
    </row>
    <row r="9" spans="1:22" ht="39" customHeight="1" thickBot="1">
      <c r="A9" s="590"/>
      <c r="B9" s="341" t="s">
        <v>1</v>
      </c>
      <c r="C9" s="342" t="s">
        <v>343</v>
      </c>
      <c r="D9" s="343" t="s">
        <v>22</v>
      </c>
      <c r="E9" s="341" t="s">
        <v>1</v>
      </c>
      <c r="F9" s="342" t="s">
        <v>343</v>
      </c>
      <c r="G9" s="343" t="s">
        <v>22</v>
      </c>
      <c r="H9" s="341" t="s">
        <v>1</v>
      </c>
      <c r="I9" s="342" t="s">
        <v>343</v>
      </c>
      <c r="J9" s="343" t="s">
        <v>22</v>
      </c>
      <c r="K9" s="341" t="s">
        <v>1</v>
      </c>
      <c r="L9" s="342" t="s">
        <v>343</v>
      </c>
      <c r="M9" s="343" t="s">
        <v>22</v>
      </c>
      <c r="N9" s="341" t="s">
        <v>1</v>
      </c>
      <c r="O9" s="342" t="s">
        <v>343</v>
      </c>
      <c r="P9" s="343" t="s">
        <v>22</v>
      </c>
      <c r="Q9" s="341" t="s">
        <v>1</v>
      </c>
      <c r="R9" s="342" t="s">
        <v>343</v>
      </c>
      <c r="S9" s="343" t="s">
        <v>22</v>
      </c>
      <c r="T9" s="341" t="s">
        <v>1</v>
      </c>
      <c r="U9" s="342" t="s">
        <v>343</v>
      </c>
      <c r="V9" s="401" t="s">
        <v>22</v>
      </c>
    </row>
    <row r="10" spans="1:22" ht="12.75">
      <c r="A10" s="91">
        <v>1996</v>
      </c>
      <c r="B10" s="336">
        <v>0</v>
      </c>
      <c r="C10" s="397">
        <v>95479</v>
      </c>
      <c r="D10" s="92">
        <f aca="true" t="shared" si="0" ref="D10:D24">IF(C10=0,"NA",B10/C10)</f>
        <v>0</v>
      </c>
      <c r="E10" s="336">
        <v>0</v>
      </c>
      <c r="F10" s="397">
        <v>29035</v>
      </c>
      <c r="G10" s="92">
        <f aca="true" t="shared" si="1" ref="G10:G24">IF(F10=0,"NA",E10/F10)</f>
        <v>0</v>
      </c>
      <c r="H10" s="336"/>
      <c r="I10" s="397"/>
      <c r="J10" s="92"/>
      <c r="K10" s="336"/>
      <c r="L10" s="397"/>
      <c r="M10" s="92"/>
      <c r="N10" s="336"/>
      <c r="O10" s="397"/>
      <c r="P10" s="92"/>
      <c r="Q10" s="336"/>
      <c r="R10" s="397"/>
      <c r="S10" s="92"/>
      <c r="T10" s="336">
        <f>SUM(Q10,N10,K10,H10,E10,B10)</f>
        <v>0</v>
      </c>
      <c r="U10" s="397">
        <f>SUM(R10,O10,L10,I10,F10,C10)</f>
        <v>124514</v>
      </c>
      <c r="V10" s="92">
        <f aca="true" t="shared" si="2" ref="V10:V21">IF(U10=0,"NA",T10/U10)</f>
        <v>0</v>
      </c>
    </row>
    <row r="11" spans="1:22" ht="12.75">
      <c r="A11" s="89">
        <v>1997</v>
      </c>
      <c r="B11" s="337">
        <v>0</v>
      </c>
      <c r="C11" s="396">
        <v>131237</v>
      </c>
      <c r="D11" s="84">
        <f t="shared" si="0"/>
        <v>0</v>
      </c>
      <c r="E11" s="337">
        <v>0</v>
      </c>
      <c r="F11" s="396">
        <v>42697</v>
      </c>
      <c r="G11" s="84">
        <f t="shared" si="1"/>
        <v>0</v>
      </c>
      <c r="H11" s="337"/>
      <c r="I11" s="396"/>
      <c r="J11" s="84"/>
      <c r="K11" s="337">
        <v>0</v>
      </c>
      <c r="L11" s="396">
        <v>146</v>
      </c>
      <c r="M11" s="84">
        <f aca="true" t="shared" si="3" ref="M11:M22">IF(L11=0,"NA",K11/L11)</f>
        <v>0</v>
      </c>
      <c r="N11" s="337">
        <v>0</v>
      </c>
      <c r="O11" s="396">
        <v>17</v>
      </c>
      <c r="P11" s="84">
        <f aca="true" t="shared" si="4" ref="P11:P22">IF(O11=0,"NA",N11/O11)</f>
        <v>0</v>
      </c>
      <c r="Q11" s="337"/>
      <c r="R11" s="396"/>
      <c r="S11" s="84"/>
      <c r="T11" s="337">
        <f aca="true" t="shared" si="5" ref="T11:T24">SUM(Q11,N11,K11,H11,E11,B11)</f>
        <v>0</v>
      </c>
      <c r="U11" s="396">
        <f aca="true" t="shared" si="6" ref="U11:U24">SUM(R11,O11,L11,I11,F11,C11)</f>
        <v>174097</v>
      </c>
      <c r="V11" s="84">
        <f t="shared" si="2"/>
        <v>0</v>
      </c>
    </row>
    <row r="12" spans="1:22" ht="12.75">
      <c r="A12" s="89">
        <v>1998</v>
      </c>
      <c r="B12" s="337">
        <v>0</v>
      </c>
      <c r="C12" s="396">
        <v>152935</v>
      </c>
      <c r="D12" s="84">
        <f t="shared" si="0"/>
        <v>0</v>
      </c>
      <c r="E12" s="337">
        <v>0</v>
      </c>
      <c r="F12" s="396">
        <v>51577</v>
      </c>
      <c r="G12" s="84">
        <f t="shared" si="1"/>
        <v>0</v>
      </c>
      <c r="H12" s="337"/>
      <c r="I12" s="396"/>
      <c r="J12" s="84"/>
      <c r="K12" s="337">
        <v>0</v>
      </c>
      <c r="L12" s="396">
        <v>281</v>
      </c>
      <c r="M12" s="84">
        <f t="shared" si="3"/>
        <v>0</v>
      </c>
      <c r="N12" s="337">
        <v>0</v>
      </c>
      <c r="O12" s="396">
        <v>22</v>
      </c>
      <c r="P12" s="84">
        <f t="shared" si="4"/>
        <v>0</v>
      </c>
      <c r="Q12" s="337"/>
      <c r="R12" s="396"/>
      <c r="S12" s="84"/>
      <c r="T12" s="337">
        <f t="shared" si="5"/>
        <v>0</v>
      </c>
      <c r="U12" s="396">
        <f t="shared" si="6"/>
        <v>204815</v>
      </c>
      <c r="V12" s="84">
        <f t="shared" si="2"/>
        <v>0</v>
      </c>
    </row>
    <row r="13" spans="1:22" ht="12.75">
      <c r="A13" s="89">
        <v>1999</v>
      </c>
      <c r="B13" s="337">
        <v>0</v>
      </c>
      <c r="C13" s="396">
        <v>179825</v>
      </c>
      <c r="D13" s="84">
        <f t="shared" si="0"/>
        <v>0</v>
      </c>
      <c r="E13" s="337">
        <v>0</v>
      </c>
      <c r="F13" s="396">
        <v>62655</v>
      </c>
      <c r="G13" s="84">
        <f t="shared" si="1"/>
        <v>0</v>
      </c>
      <c r="H13" s="337"/>
      <c r="I13" s="396"/>
      <c r="J13" s="84"/>
      <c r="K13" s="337">
        <v>0</v>
      </c>
      <c r="L13" s="396">
        <v>197</v>
      </c>
      <c r="M13" s="84">
        <f t="shared" si="3"/>
        <v>0</v>
      </c>
      <c r="N13" s="337">
        <v>0</v>
      </c>
      <c r="O13" s="396">
        <v>9</v>
      </c>
      <c r="P13" s="84">
        <f t="shared" si="4"/>
        <v>0</v>
      </c>
      <c r="Q13" s="337"/>
      <c r="R13" s="396"/>
      <c r="S13" s="84"/>
      <c r="T13" s="337">
        <f t="shared" si="5"/>
        <v>0</v>
      </c>
      <c r="U13" s="396">
        <f t="shared" si="6"/>
        <v>242686</v>
      </c>
      <c r="V13" s="84">
        <f t="shared" si="2"/>
        <v>0</v>
      </c>
    </row>
    <row r="14" spans="1:22" ht="12.75">
      <c r="A14" s="89">
        <v>2000</v>
      </c>
      <c r="B14" s="337">
        <v>0</v>
      </c>
      <c r="C14" s="396">
        <v>201953</v>
      </c>
      <c r="D14" s="84">
        <f t="shared" si="0"/>
        <v>0</v>
      </c>
      <c r="E14" s="337">
        <v>0</v>
      </c>
      <c r="F14" s="396">
        <v>71158</v>
      </c>
      <c r="G14" s="84">
        <f t="shared" si="1"/>
        <v>0</v>
      </c>
      <c r="H14" s="337"/>
      <c r="I14" s="396"/>
      <c r="J14" s="84"/>
      <c r="K14" s="337">
        <v>0</v>
      </c>
      <c r="L14" s="396">
        <v>404</v>
      </c>
      <c r="M14" s="84">
        <f t="shared" si="3"/>
        <v>0</v>
      </c>
      <c r="N14" s="337">
        <v>0</v>
      </c>
      <c r="O14" s="396">
        <v>2</v>
      </c>
      <c r="P14" s="84">
        <f t="shared" si="4"/>
        <v>0</v>
      </c>
      <c r="Q14" s="337"/>
      <c r="R14" s="396"/>
      <c r="S14" s="84"/>
      <c r="T14" s="337">
        <f t="shared" si="5"/>
        <v>0</v>
      </c>
      <c r="U14" s="396">
        <f t="shared" si="6"/>
        <v>273517</v>
      </c>
      <c r="V14" s="84">
        <f t="shared" si="2"/>
        <v>0</v>
      </c>
    </row>
    <row r="15" spans="1:22" ht="12.75">
      <c r="A15" s="89">
        <v>2001</v>
      </c>
      <c r="B15" s="337">
        <v>0</v>
      </c>
      <c r="C15" s="396">
        <v>203869</v>
      </c>
      <c r="D15" s="84">
        <f t="shared" si="0"/>
        <v>0</v>
      </c>
      <c r="E15" s="337">
        <v>0</v>
      </c>
      <c r="F15" s="396">
        <v>74136</v>
      </c>
      <c r="G15" s="84">
        <f t="shared" si="1"/>
        <v>0</v>
      </c>
      <c r="H15" s="337"/>
      <c r="I15" s="396"/>
      <c r="J15" s="84"/>
      <c r="K15" s="337">
        <v>0</v>
      </c>
      <c r="L15" s="396">
        <v>320</v>
      </c>
      <c r="M15" s="84">
        <f t="shared" si="3"/>
        <v>0</v>
      </c>
      <c r="N15" s="337">
        <v>0</v>
      </c>
      <c r="O15" s="396">
        <v>2</v>
      </c>
      <c r="P15" s="84">
        <f t="shared" si="4"/>
        <v>0</v>
      </c>
      <c r="Q15" s="337"/>
      <c r="R15" s="396"/>
      <c r="S15" s="84"/>
      <c r="T15" s="337">
        <f t="shared" si="5"/>
        <v>0</v>
      </c>
      <c r="U15" s="396">
        <f t="shared" si="6"/>
        <v>278327</v>
      </c>
      <c r="V15" s="84">
        <f t="shared" si="2"/>
        <v>0</v>
      </c>
    </row>
    <row r="16" spans="1:22" ht="12.75">
      <c r="A16" s="89">
        <v>2002</v>
      </c>
      <c r="B16" s="337">
        <v>0</v>
      </c>
      <c r="C16" s="396">
        <v>220049</v>
      </c>
      <c r="D16" s="84">
        <f t="shared" si="0"/>
        <v>0</v>
      </c>
      <c r="E16" s="337">
        <v>0</v>
      </c>
      <c r="F16" s="396">
        <v>80843</v>
      </c>
      <c r="G16" s="84">
        <f t="shared" si="1"/>
        <v>0</v>
      </c>
      <c r="H16" s="337"/>
      <c r="I16" s="396"/>
      <c r="J16" s="84"/>
      <c r="K16" s="337">
        <v>0</v>
      </c>
      <c r="L16" s="396">
        <v>580</v>
      </c>
      <c r="M16" s="84">
        <f t="shared" si="3"/>
        <v>0</v>
      </c>
      <c r="N16" s="337">
        <v>0</v>
      </c>
      <c r="O16" s="396">
        <v>10</v>
      </c>
      <c r="P16" s="84">
        <f t="shared" si="4"/>
        <v>0</v>
      </c>
      <c r="Q16" s="337"/>
      <c r="R16" s="396"/>
      <c r="S16" s="84"/>
      <c r="T16" s="337">
        <f t="shared" si="5"/>
        <v>0</v>
      </c>
      <c r="U16" s="396">
        <f t="shared" si="6"/>
        <v>301482</v>
      </c>
      <c r="V16" s="84">
        <f t="shared" si="2"/>
        <v>0</v>
      </c>
    </row>
    <row r="17" spans="1:22" ht="12.75">
      <c r="A17" s="89">
        <v>2003</v>
      </c>
      <c r="B17" s="337">
        <v>0</v>
      </c>
      <c r="C17" s="396">
        <v>229523</v>
      </c>
      <c r="D17" s="84">
        <f t="shared" si="0"/>
        <v>0</v>
      </c>
      <c r="E17" s="337">
        <v>0</v>
      </c>
      <c r="F17" s="396">
        <v>88686</v>
      </c>
      <c r="G17" s="84">
        <f t="shared" si="1"/>
        <v>0</v>
      </c>
      <c r="H17" s="337"/>
      <c r="I17" s="396"/>
      <c r="J17" s="84"/>
      <c r="K17" s="337">
        <v>0</v>
      </c>
      <c r="L17" s="396">
        <v>624</v>
      </c>
      <c r="M17" s="84">
        <f t="shared" si="3"/>
        <v>0</v>
      </c>
      <c r="N17" s="337">
        <v>0</v>
      </c>
      <c r="O17" s="396">
        <v>11</v>
      </c>
      <c r="P17" s="84">
        <f t="shared" si="4"/>
        <v>0</v>
      </c>
      <c r="Q17" s="337"/>
      <c r="R17" s="396"/>
      <c r="S17" s="84"/>
      <c r="T17" s="337">
        <f t="shared" si="5"/>
        <v>0</v>
      </c>
      <c r="U17" s="396">
        <f t="shared" si="6"/>
        <v>318844</v>
      </c>
      <c r="V17" s="84">
        <f t="shared" si="2"/>
        <v>0</v>
      </c>
    </row>
    <row r="18" spans="1:22" ht="12.75">
      <c r="A18" s="89">
        <v>2004</v>
      </c>
      <c r="B18" s="337">
        <v>0</v>
      </c>
      <c r="C18" s="396">
        <v>229963</v>
      </c>
      <c r="D18" s="84">
        <f t="shared" si="0"/>
        <v>0</v>
      </c>
      <c r="E18" s="337">
        <v>0</v>
      </c>
      <c r="F18" s="396">
        <v>106551</v>
      </c>
      <c r="G18" s="84">
        <f t="shared" si="1"/>
        <v>0</v>
      </c>
      <c r="H18" s="337"/>
      <c r="I18" s="396"/>
      <c r="J18" s="84"/>
      <c r="K18" s="337">
        <v>0</v>
      </c>
      <c r="L18" s="396">
        <v>144</v>
      </c>
      <c r="M18" s="84">
        <f t="shared" si="3"/>
        <v>0</v>
      </c>
      <c r="N18" s="337">
        <v>0</v>
      </c>
      <c r="O18" s="396">
        <v>5</v>
      </c>
      <c r="P18" s="84">
        <f t="shared" si="4"/>
        <v>0</v>
      </c>
      <c r="Q18" s="337"/>
      <c r="R18" s="396"/>
      <c r="S18" s="84"/>
      <c r="T18" s="337">
        <f t="shared" si="5"/>
        <v>0</v>
      </c>
      <c r="U18" s="396">
        <f t="shared" si="6"/>
        <v>336663</v>
      </c>
      <c r="V18" s="84">
        <f t="shared" si="2"/>
        <v>0</v>
      </c>
    </row>
    <row r="19" spans="1:22" ht="12.75">
      <c r="A19" s="89">
        <v>2005</v>
      </c>
      <c r="B19" s="337">
        <v>0</v>
      </c>
      <c r="C19" s="396">
        <v>240635</v>
      </c>
      <c r="D19" s="84">
        <f t="shared" si="0"/>
        <v>0</v>
      </c>
      <c r="E19" s="337">
        <v>0</v>
      </c>
      <c r="F19" s="396">
        <v>100760</v>
      </c>
      <c r="G19" s="84">
        <f t="shared" si="1"/>
        <v>0</v>
      </c>
      <c r="H19" s="337"/>
      <c r="I19" s="396"/>
      <c r="J19" s="84"/>
      <c r="K19" s="337">
        <v>0</v>
      </c>
      <c r="L19" s="396">
        <v>210</v>
      </c>
      <c r="M19" s="84">
        <f t="shared" si="3"/>
        <v>0</v>
      </c>
      <c r="N19" s="337">
        <v>0</v>
      </c>
      <c r="O19" s="396">
        <v>41</v>
      </c>
      <c r="P19" s="84">
        <f t="shared" si="4"/>
        <v>0</v>
      </c>
      <c r="Q19" s="337"/>
      <c r="R19" s="396"/>
      <c r="S19" s="84"/>
      <c r="T19" s="337">
        <f t="shared" si="5"/>
        <v>0</v>
      </c>
      <c r="U19" s="396">
        <f t="shared" si="6"/>
        <v>341646</v>
      </c>
      <c r="V19" s="84">
        <f t="shared" si="2"/>
        <v>0</v>
      </c>
    </row>
    <row r="20" spans="1:22" ht="12.75">
      <c r="A20" s="89">
        <v>2006</v>
      </c>
      <c r="B20" s="337">
        <v>0</v>
      </c>
      <c r="C20" s="396">
        <v>215340</v>
      </c>
      <c r="D20" s="84">
        <f t="shared" si="0"/>
        <v>0</v>
      </c>
      <c r="E20" s="337">
        <v>0</v>
      </c>
      <c r="F20" s="396">
        <v>88404</v>
      </c>
      <c r="G20" s="84">
        <f t="shared" si="1"/>
        <v>0</v>
      </c>
      <c r="H20" s="337"/>
      <c r="I20" s="396"/>
      <c r="J20" s="84"/>
      <c r="K20" s="337">
        <v>0</v>
      </c>
      <c r="L20" s="396">
        <v>113</v>
      </c>
      <c r="M20" s="84">
        <f t="shared" si="3"/>
        <v>0</v>
      </c>
      <c r="N20" s="337">
        <v>0</v>
      </c>
      <c r="O20" s="396">
        <v>23</v>
      </c>
      <c r="P20" s="84">
        <f t="shared" si="4"/>
        <v>0</v>
      </c>
      <c r="Q20" s="337"/>
      <c r="R20" s="396"/>
      <c r="S20" s="84"/>
      <c r="T20" s="337">
        <f t="shared" si="5"/>
        <v>0</v>
      </c>
      <c r="U20" s="396">
        <f t="shared" si="6"/>
        <v>303880</v>
      </c>
      <c r="V20" s="84">
        <f t="shared" si="2"/>
        <v>0</v>
      </c>
    </row>
    <row r="21" spans="1:22" ht="12.75">
      <c r="A21" s="89">
        <v>2007</v>
      </c>
      <c r="B21" s="337">
        <v>0</v>
      </c>
      <c r="C21" s="396">
        <v>209854</v>
      </c>
      <c r="D21" s="84">
        <f t="shared" si="0"/>
        <v>0</v>
      </c>
      <c r="E21" s="337">
        <v>0</v>
      </c>
      <c r="F21" s="396">
        <v>76619</v>
      </c>
      <c r="G21" s="84">
        <f t="shared" si="1"/>
        <v>0</v>
      </c>
      <c r="H21" s="337"/>
      <c r="I21" s="396"/>
      <c r="J21" s="84"/>
      <c r="K21" s="337">
        <v>0</v>
      </c>
      <c r="L21" s="396">
        <v>26</v>
      </c>
      <c r="M21" s="84">
        <f t="shared" si="3"/>
        <v>0</v>
      </c>
      <c r="N21" s="337">
        <v>0</v>
      </c>
      <c r="O21" s="396">
        <v>32</v>
      </c>
      <c r="P21" s="84">
        <f t="shared" si="4"/>
        <v>0</v>
      </c>
      <c r="Q21" s="337">
        <v>0</v>
      </c>
      <c r="R21" s="396">
        <v>2488</v>
      </c>
      <c r="S21" s="84">
        <f>IF(R21=0,"NA",Q21/R21)</f>
        <v>0</v>
      </c>
      <c r="T21" s="337">
        <f t="shared" si="5"/>
        <v>0</v>
      </c>
      <c r="U21" s="396">
        <f t="shared" si="6"/>
        <v>289019</v>
      </c>
      <c r="V21" s="84">
        <f t="shared" si="2"/>
        <v>0</v>
      </c>
    </row>
    <row r="22" spans="1:22" ht="12.75">
      <c r="A22" s="89">
        <v>2008</v>
      </c>
      <c r="B22" s="337">
        <v>0</v>
      </c>
      <c r="C22" s="396">
        <v>191720</v>
      </c>
      <c r="D22" s="84">
        <f t="shared" si="0"/>
        <v>0</v>
      </c>
      <c r="E22" s="337">
        <v>0</v>
      </c>
      <c r="F22" s="396">
        <v>68137</v>
      </c>
      <c r="G22" s="84">
        <f t="shared" si="1"/>
        <v>0</v>
      </c>
      <c r="H22" s="337">
        <v>0</v>
      </c>
      <c r="I22" s="396">
        <v>9309</v>
      </c>
      <c r="J22" s="84">
        <f>IF(I22=0,"NA",H22/I22)</f>
        <v>0</v>
      </c>
      <c r="K22" s="337">
        <v>0</v>
      </c>
      <c r="L22" s="396">
        <v>27</v>
      </c>
      <c r="M22" s="84">
        <f t="shared" si="3"/>
        <v>0</v>
      </c>
      <c r="N22" s="337">
        <v>0</v>
      </c>
      <c r="O22" s="396">
        <v>25</v>
      </c>
      <c r="P22" s="84">
        <f t="shared" si="4"/>
        <v>0</v>
      </c>
      <c r="Q22" s="337">
        <v>0</v>
      </c>
      <c r="R22" s="396">
        <v>2551</v>
      </c>
      <c r="S22" s="84">
        <f>IF(R22=0,"NA",Q22/R22)</f>
        <v>0</v>
      </c>
      <c r="T22" s="337">
        <f t="shared" si="5"/>
        <v>0</v>
      </c>
      <c r="U22" s="396">
        <f t="shared" si="6"/>
        <v>271769</v>
      </c>
      <c r="V22" s="84">
        <f>IF(U22=0,"NA",T22/U22)</f>
        <v>0</v>
      </c>
    </row>
    <row r="23" spans="1:22" ht="12.75">
      <c r="A23" s="89">
        <v>2009</v>
      </c>
      <c r="B23" s="337">
        <v>0</v>
      </c>
      <c r="C23" s="396">
        <v>48384</v>
      </c>
      <c r="D23" s="84">
        <f t="shared" si="0"/>
        <v>0</v>
      </c>
      <c r="E23" s="337">
        <v>0</v>
      </c>
      <c r="F23" s="396">
        <v>7724</v>
      </c>
      <c r="G23" s="84">
        <f t="shared" si="1"/>
        <v>0</v>
      </c>
      <c r="H23" s="337">
        <v>0</v>
      </c>
      <c r="I23" s="396">
        <v>728</v>
      </c>
      <c r="J23" s="84">
        <f>IF(I23=0,"NA",H23/I23)</f>
        <v>0</v>
      </c>
      <c r="K23" s="337">
        <v>0</v>
      </c>
      <c r="L23" s="396">
        <v>235</v>
      </c>
      <c r="M23" s="84">
        <f>IF(L23=0,"NA",K23/L23)</f>
        <v>0</v>
      </c>
      <c r="N23" s="337">
        <v>0</v>
      </c>
      <c r="O23" s="396">
        <v>12</v>
      </c>
      <c r="P23" s="84">
        <f>IF(O23=0,"NA",N23/O23)</f>
        <v>0</v>
      </c>
      <c r="Q23" s="337">
        <v>0</v>
      </c>
      <c r="R23" s="396">
        <v>97</v>
      </c>
      <c r="S23" s="84">
        <f>IF(R23=0,"NA",Q23/R23)</f>
        <v>0</v>
      </c>
      <c r="T23" s="337">
        <f t="shared" si="5"/>
        <v>0</v>
      </c>
      <c r="U23" s="396">
        <f t="shared" si="6"/>
        <v>57180</v>
      </c>
      <c r="V23" s="84">
        <f>IF(U23=0,"NA",T23/U23)</f>
        <v>0</v>
      </c>
    </row>
    <row r="24" spans="1:22" ht="13.5" thickBot="1">
      <c r="A24" s="89">
        <v>2010</v>
      </c>
      <c r="B24" s="369">
        <v>0</v>
      </c>
      <c r="C24" s="398">
        <v>426</v>
      </c>
      <c r="D24" s="94">
        <f t="shared" si="0"/>
        <v>0</v>
      </c>
      <c r="E24" s="369">
        <v>0</v>
      </c>
      <c r="F24" s="398">
        <v>86</v>
      </c>
      <c r="G24" s="94">
        <f t="shared" si="1"/>
        <v>0</v>
      </c>
      <c r="H24" s="369">
        <v>0</v>
      </c>
      <c r="I24" s="398">
        <v>13</v>
      </c>
      <c r="J24" s="94">
        <f>IF(I24=0,"NA",H24/I24)</f>
        <v>0</v>
      </c>
      <c r="K24" s="369">
        <v>0</v>
      </c>
      <c r="L24" s="398">
        <v>3</v>
      </c>
      <c r="M24" s="94">
        <f>IF(L24=0,"NA",K24/L24)</f>
        <v>0</v>
      </c>
      <c r="N24" s="369"/>
      <c r="O24" s="398"/>
      <c r="P24" s="94"/>
      <c r="Q24" s="369">
        <v>0</v>
      </c>
      <c r="R24" s="398">
        <v>3</v>
      </c>
      <c r="S24" s="94">
        <f>IF(R24=0,"NA",Q24/R24)</f>
        <v>0</v>
      </c>
      <c r="T24" s="369">
        <f t="shared" si="5"/>
        <v>0</v>
      </c>
      <c r="U24" s="398">
        <f t="shared" si="6"/>
        <v>531</v>
      </c>
      <c r="V24" s="94">
        <f>IF(U24=0,"NA",T24/U24)</f>
        <v>0</v>
      </c>
    </row>
    <row r="25" spans="1:22" ht="13.5" thickBot="1">
      <c r="A25" s="85" t="s">
        <v>11</v>
      </c>
      <c r="B25" s="394">
        <f>SUM(B10:B24)</f>
        <v>0</v>
      </c>
      <c r="C25" s="395">
        <f>SUM(C10:C24)</f>
        <v>2551192</v>
      </c>
      <c r="D25" s="368">
        <f>B25/C25</f>
        <v>0</v>
      </c>
      <c r="E25" s="394">
        <f>SUM(E10:E24)</f>
        <v>0</v>
      </c>
      <c r="F25" s="395">
        <f>SUM(F10:F24)</f>
        <v>949068</v>
      </c>
      <c r="G25" s="368">
        <f>E25/F25</f>
        <v>0</v>
      </c>
      <c r="H25" s="394">
        <f>SUM(H10:H24)</f>
        <v>0</v>
      </c>
      <c r="I25" s="395">
        <f>SUM(I10:I24)</f>
        <v>10050</v>
      </c>
      <c r="J25" s="368">
        <f>H25/I25</f>
        <v>0</v>
      </c>
      <c r="K25" s="394">
        <f>SUM(K10:K24)</f>
        <v>0</v>
      </c>
      <c r="L25" s="395">
        <f>SUM(L10:L24)</f>
        <v>3310</v>
      </c>
      <c r="M25" s="368">
        <f>K25/L25</f>
        <v>0</v>
      </c>
      <c r="N25" s="394">
        <f>SUM(N10:N24)</f>
        <v>0</v>
      </c>
      <c r="O25" s="395">
        <f>SUM(O10:O24)</f>
        <v>211</v>
      </c>
      <c r="P25" s="368">
        <f>N25/O25</f>
        <v>0</v>
      </c>
      <c r="Q25" s="394">
        <f>SUM(Q10:Q24)</f>
        <v>0</v>
      </c>
      <c r="R25" s="395">
        <f>SUM(R10:R24)</f>
        <v>5139</v>
      </c>
      <c r="S25" s="368">
        <f>Q25/R25</f>
        <v>0</v>
      </c>
      <c r="T25" s="394">
        <f>SUM(T10:T24)</f>
        <v>0</v>
      </c>
      <c r="U25" s="395">
        <f>SUM(U10:U24)</f>
        <v>3518970</v>
      </c>
      <c r="V25" s="368">
        <f>T25/U25</f>
        <v>0</v>
      </c>
    </row>
    <row r="26" spans="1:28" ht="12.75">
      <c r="A26" s="330"/>
      <c r="B26" s="376"/>
      <c r="C26" s="376"/>
      <c r="D26" s="384"/>
      <c r="E26" s="376"/>
      <c r="F26" s="376"/>
      <c r="G26" s="384"/>
      <c r="H26" s="376"/>
      <c r="I26" s="376"/>
      <c r="J26" s="384"/>
      <c r="K26" s="348"/>
      <c r="L26" s="348"/>
      <c r="M26" s="348"/>
      <c r="N26" s="376"/>
      <c r="O26" s="376"/>
      <c r="P26" s="384"/>
      <c r="Q26" s="376"/>
      <c r="R26" s="376"/>
      <c r="S26" s="384"/>
      <c r="T26" s="376"/>
      <c r="U26" s="376"/>
      <c r="V26" s="384"/>
      <c r="W26" s="348"/>
      <c r="X26" s="348"/>
      <c r="Y26" s="348"/>
      <c r="Z26" s="376"/>
      <c r="AA26" s="376"/>
      <c r="AB26" s="384"/>
    </row>
    <row r="28" spans="7:16" ht="12.75">
      <c r="G28" s="88"/>
      <c r="H28" s="88"/>
      <c r="I28" s="88"/>
      <c r="J28" s="88"/>
      <c r="K28" s="88"/>
      <c r="L28" s="88"/>
      <c r="M28" s="88"/>
      <c r="N28" s="88"/>
      <c r="O28" s="88"/>
      <c r="P28" s="88"/>
    </row>
    <row r="29" spans="4:16" ht="12.75">
      <c r="D29" s="88"/>
      <c r="E29" s="88"/>
      <c r="F29" s="88"/>
      <c r="G29" s="88"/>
      <c r="H29" s="88"/>
      <c r="I29" s="88"/>
      <c r="J29" s="88"/>
      <c r="K29" s="88"/>
      <c r="L29" s="88"/>
      <c r="M29" s="88"/>
      <c r="N29" s="88"/>
      <c r="O29" s="88"/>
      <c r="P29" s="88"/>
    </row>
    <row r="30" spans="4:16" ht="12.75">
      <c r="D30" s="88"/>
      <c r="E30" s="88"/>
      <c r="F30" s="88"/>
      <c r="G30" s="88"/>
      <c r="H30" s="88"/>
      <c r="I30" s="88"/>
      <c r="J30" s="88"/>
      <c r="K30" s="88"/>
      <c r="L30" s="88"/>
      <c r="M30" s="88"/>
      <c r="N30" s="88"/>
      <c r="O30" s="88"/>
      <c r="P30" s="88"/>
    </row>
    <row r="31" spans="4:16" ht="12.75">
      <c r="D31" s="88"/>
      <c r="E31" s="88"/>
      <c r="F31" s="88"/>
      <c r="G31" s="88"/>
      <c r="H31" s="88"/>
      <c r="I31" s="88"/>
      <c r="J31" s="88"/>
      <c r="K31" s="88"/>
      <c r="L31" s="88"/>
      <c r="M31" s="88"/>
      <c r="N31" s="88"/>
      <c r="O31" s="88"/>
      <c r="P31" s="88"/>
    </row>
    <row r="32" spans="4:16" ht="12.75">
      <c r="D32" s="88"/>
      <c r="E32" s="88"/>
      <c r="F32" s="88"/>
      <c r="G32" s="88"/>
      <c r="H32" s="88"/>
      <c r="I32" s="88"/>
      <c r="J32" s="88"/>
      <c r="K32" s="88"/>
      <c r="L32" s="88"/>
      <c r="M32" s="88"/>
      <c r="N32" s="88"/>
      <c r="O32" s="88"/>
      <c r="P32" s="88"/>
    </row>
    <row r="33" spans="4:16" ht="12.75">
      <c r="D33" s="88"/>
      <c r="E33" s="88"/>
      <c r="F33" s="88"/>
      <c r="G33" s="88"/>
      <c r="H33" s="88"/>
      <c r="I33" s="88"/>
      <c r="J33" s="88"/>
      <c r="K33" s="88"/>
      <c r="L33" s="88"/>
      <c r="M33" s="88"/>
      <c r="N33" s="88"/>
      <c r="O33" s="88"/>
      <c r="P33" s="88"/>
    </row>
    <row r="34" spans="4:16" ht="12.75">
      <c r="D34" s="88"/>
      <c r="E34" s="88"/>
      <c r="F34" s="88"/>
      <c r="G34" s="88"/>
      <c r="H34" s="88"/>
      <c r="I34" s="88"/>
      <c r="J34" s="88"/>
      <c r="K34" s="88"/>
      <c r="L34" s="88"/>
      <c r="M34" s="88"/>
      <c r="N34" s="88"/>
      <c r="O34" s="88"/>
      <c r="P34" s="88"/>
    </row>
    <row r="35" spans="4:16" ht="12.75">
      <c r="D35" s="88"/>
      <c r="E35" s="88"/>
      <c r="F35" s="88"/>
      <c r="G35" s="88"/>
      <c r="H35" s="88"/>
      <c r="I35" s="88"/>
      <c r="J35" s="88"/>
      <c r="K35" s="88"/>
      <c r="L35" s="88"/>
      <c r="M35" s="88"/>
      <c r="N35" s="88"/>
      <c r="O35" s="88"/>
      <c r="P35" s="88"/>
    </row>
    <row r="36" spans="4:16" ht="12.75">
      <c r="D36" s="88"/>
      <c r="E36" s="88"/>
      <c r="F36" s="88"/>
      <c r="G36" s="88"/>
      <c r="H36" s="88"/>
      <c r="I36" s="88"/>
      <c r="J36" s="88"/>
      <c r="K36" s="88"/>
      <c r="L36" s="88"/>
      <c r="M36" s="88"/>
      <c r="N36" s="88"/>
      <c r="O36" s="88"/>
      <c r="P36" s="88"/>
    </row>
    <row r="37" spans="4:16" ht="12.75">
      <c r="D37" s="88"/>
      <c r="E37" s="88"/>
      <c r="F37" s="88"/>
      <c r="G37" s="88"/>
      <c r="H37" s="88"/>
      <c r="I37" s="88"/>
      <c r="J37" s="88"/>
      <c r="K37" s="88"/>
      <c r="L37" s="88"/>
      <c r="M37" s="88"/>
      <c r="N37" s="88"/>
      <c r="O37" s="88"/>
      <c r="P37" s="88"/>
    </row>
    <row r="38" spans="7:16" ht="12.75">
      <c r="G38" s="88"/>
      <c r="H38" s="88"/>
      <c r="I38" s="88"/>
      <c r="J38" s="88"/>
      <c r="K38" s="88"/>
      <c r="L38" s="88"/>
      <c r="M38" s="88"/>
      <c r="N38" s="88"/>
      <c r="O38" s="88"/>
      <c r="P38" s="88"/>
    </row>
    <row r="39" spans="7:16" ht="12.75">
      <c r="G39" s="88"/>
      <c r="H39" s="88"/>
      <c r="I39" s="88"/>
      <c r="J39" s="88"/>
      <c r="K39" s="88"/>
      <c r="L39" s="88"/>
      <c r="M39" s="88"/>
      <c r="N39" s="88"/>
      <c r="O39" s="88"/>
      <c r="P39" s="88"/>
    </row>
    <row r="40" spans="7:16" ht="12.75">
      <c r="G40" s="88"/>
      <c r="H40" s="88"/>
      <c r="I40" s="88"/>
      <c r="J40" s="88"/>
      <c r="K40" s="88"/>
      <c r="L40" s="88"/>
      <c r="M40" s="88"/>
      <c r="N40" s="88"/>
      <c r="O40" s="88"/>
      <c r="P40" s="88"/>
    </row>
    <row r="41" spans="7:16" ht="12.75">
      <c r="G41" s="88"/>
      <c r="H41" s="88"/>
      <c r="I41" s="88"/>
      <c r="J41" s="88"/>
      <c r="K41" s="88"/>
      <c r="L41" s="88"/>
      <c r="M41" s="88"/>
      <c r="N41" s="88"/>
      <c r="O41" s="88"/>
      <c r="P41" s="88"/>
    </row>
    <row r="42" spans="7:16" ht="12.75">
      <c r="G42" s="88"/>
      <c r="H42" s="88"/>
      <c r="I42" s="88"/>
      <c r="J42" s="88"/>
      <c r="K42" s="88"/>
      <c r="L42" s="88"/>
      <c r="M42" s="88"/>
      <c r="N42" s="88"/>
      <c r="O42" s="88"/>
      <c r="P42" s="88"/>
    </row>
    <row r="43" spans="7:16" ht="12.75">
      <c r="G43" s="88"/>
      <c r="H43" s="88"/>
      <c r="I43" s="88"/>
      <c r="J43" s="88"/>
      <c r="K43" s="88"/>
      <c r="L43" s="88"/>
      <c r="M43" s="88"/>
      <c r="N43" s="88"/>
      <c r="O43" s="88"/>
      <c r="P43" s="88"/>
    </row>
    <row r="44" spans="7:16" ht="12.75">
      <c r="G44" s="88"/>
      <c r="H44" s="88"/>
      <c r="I44" s="88"/>
      <c r="J44" s="88"/>
      <c r="K44" s="88"/>
      <c r="L44" s="88"/>
      <c r="M44" s="88"/>
      <c r="N44" s="88"/>
      <c r="O44" s="88"/>
      <c r="P44" s="88"/>
    </row>
    <row r="45" spans="7:16" ht="12.75">
      <c r="G45" s="88"/>
      <c r="H45" s="88"/>
      <c r="I45" s="88"/>
      <c r="J45" s="88"/>
      <c r="K45" s="88"/>
      <c r="L45" s="88"/>
      <c r="M45" s="88"/>
      <c r="N45" s="88"/>
      <c r="O45" s="88"/>
      <c r="P45" s="88"/>
    </row>
    <row r="46" spans="7:16" ht="12.75">
      <c r="G46" s="88"/>
      <c r="H46" s="88"/>
      <c r="I46" s="88"/>
      <c r="J46" s="88"/>
      <c r="K46" s="88"/>
      <c r="L46" s="88"/>
      <c r="M46" s="88"/>
      <c r="N46" s="88"/>
      <c r="O46" s="88"/>
      <c r="P46" s="88"/>
    </row>
    <row r="47" spans="7:16" ht="12.75">
      <c r="G47" s="88"/>
      <c r="H47" s="88"/>
      <c r="I47" s="88"/>
      <c r="J47" s="88"/>
      <c r="K47" s="88"/>
      <c r="L47" s="88"/>
      <c r="M47" s="88"/>
      <c r="N47" s="88"/>
      <c r="O47" s="88"/>
      <c r="P47" s="88"/>
    </row>
    <row r="48" spans="7:16" ht="12.75">
      <c r="G48" s="88"/>
      <c r="H48" s="88"/>
      <c r="I48" s="88"/>
      <c r="J48" s="88"/>
      <c r="K48" s="88"/>
      <c r="L48" s="88"/>
      <c r="M48" s="88"/>
      <c r="N48" s="88"/>
      <c r="O48" s="88"/>
      <c r="P48" s="88"/>
    </row>
    <row r="49" spans="7:16" ht="12.75">
      <c r="G49" s="88"/>
      <c r="H49" s="88"/>
      <c r="I49" s="88"/>
      <c r="J49" s="88"/>
      <c r="K49" s="88"/>
      <c r="L49" s="88"/>
      <c r="M49" s="88"/>
      <c r="N49" s="88"/>
      <c r="O49" s="88"/>
      <c r="P49" s="88"/>
    </row>
    <row r="50" spans="7:16" ht="12.75">
      <c r="G50" s="88"/>
      <c r="H50" s="88"/>
      <c r="I50" s="88"/>
      <c r="J50" s="88"/>
      <c r="K50" s="88"/>
      <c r="L50" s="88"/>
      <c r="M50" s="88"/>
      <c r="N50" s="88"/>
      <c r="O50" s="88"/>
      <c r="P50" s="88"/>
    </row>
    <row r="51" spans="7:16" ht="12.75">
      <c r="G51" s="88"/>
      <c r="H51" s="88"/>
      <c r="I51" s="88"/>
      <c r="J51" s="88"/>
      <c r="K51" s="88"/>
      <c r="L51" s="88"/>
      <c r="M51" s="88"/>
      <c r="N51" s="88"/>
      <c r="O51" s="88"/>
      <c r="P51" s="88"/>
    </row>
  </sheetData>
  <sheetProtection/>
  <mergeCells count="9">
    <mergeCell ref="T8:V8"/>
    <mergeCell ref="N8:P8"/>
    <mergeCell ref="Q8:S8"/>
    <mergeCell ref="A4:O5"/>
    <mergeCell ref="A8:A9"/>
    <mergeCell ref="B8:D8"/>
    <mergeCell ref="E8:G8"/>
    <mergeCell ref="H8:J8"/>
    <mergeCell ref="K8:M8"/>
  </mergeCells>
  <printOptions/>
  <pageMargins left="0.75" right="0.75" top="1" bottom="1" header="0.5" footer="0.5"/>
  <pageSetup fitToHeight="1" fitToWidth="1" horizontalDpi="600" verticalDpi="600" orientation="portrait" scale="47" r:id="rId2"/>
  <headerFooter alignWithMargins="0">
    <oddFooter>&amp;C&amp;14B-&amp;P-4</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AF102"/>
  <sheetViews>
    <sheetView zoomScale="75" zoomScaleNormal="75" zoomScalePageLayoutView="0" workbookViewId="0" topLeftCell="A1">
      <selection activeCell="R42" sqref="R42"/>
    </sheetView>
  </sheetViews>
  <sheetFormatPr defaultColWidth="9.140625" defaultRowHeight="12.75"/>
  <cols>
    <col min="1" max="1" width="11.8515625" style="88" customWidth="1"/>
    <col min="2" max="3" width="11.421875" style="288" customWidth="1"/>
    <col min="4" max="4" width="12.00390625" style="288" bestFit="1" customWidth="1"/>
    <col min="5" max="5" width="11.00390625" style="288" bestFit="1" customWidth="1"/>
    <col min="6" max="7" width="12.00390625" style="288" bestFit="1" customWidth="1"/>
    <col min="8" max="8" width="11.00390625" style="288" bestFit="1" customWidth="1"/>
    <col min="9" max="10" width="12.00390625" style="288" bestFit="1" customWidth="1"/>
    <col min="11" max="11" width="11.00390625" style="288" bestFit="1" customWidth="1"/>
    <col min="12" max="12" width="12.00390625" style="288" bestFit="1" customWidth="1"/>
    <col min="13" max="14" width="11.421875" style="288" customWidth="1"/>
    <col min="15" max="15" width="13.8515625" style="288" customWidth="1"/>
    <col min="16" max="16" width="11.421875" style="288" customWidth="1"/>
    <col min="17" max="17" width="10.140625" style="88" customWidth="1"/>
    <col min="18" max="18" width="9.140625" style="88" customWidth="1"/>
    <col min="19" max="19" width="12.57421875" style="88" customWidth="1"/>
    <col min="20" max="20" width="11.140625" style="88" customWidth="1"/>
    <col min="21" max="21" width="12.00390625" style="88" bestFit="1" customWidth="1"/>
    <col min="22" max="22" width="11.7109375" style="88" customWidth="1"/>
    <col min="23" max="26" width="9.140625" style="88" customWidth="1"/>
    <col min="27" max="27" width="9.8515625" style="88" customWidth="1"/>
    <col min="28" max="16384" width="9.140625" style="88" customWidth="1"/>
  </cols>
  <sheetData>
    <row r="1" ht="26.25">
      <c r="A1" s="335" t="s">
        <v>142</v>
      </c>
    </row>
    <row r="2" spans="1:16" ht="18">
      <c r="A2" s="82" t="s">
        <v>119</v>
      </c>
      <c r="B2" s="156"/>
      <c r="C2" s="156"/>
      <c r="D2" s="156"/>
      <c r="E2" s="156"/>
      <c r="F2" s="156"/>
      <c r="G2" s="156"/>
      <c r="H2" s="156"/>
      <c r="I2" s="156"/>
      <c r="J2" s="156"/>
      <c r="K2" s="156"/>
      <c r="L2" s="156"/>
      <c r="M2" s="156"/>
      <c r="N2" s="156"/>
      <c r="O2" s="156"/>
      <c r="P2" s="156"/>
    </row>
    <row r="3" spans="1:16" ht="14.25">
      <c r="A3" s="90"/>
      <c r="B3" s="156"/>
      <c r="C3" s="156"/>
      <c r="D3" s="156"/>
      <c r="E3" s="156"/>
      <c r="F3" s="156"/>
      <c r="G3" s="156"/>
      <c r="H3" s="156"/>
      <c r="I3" s="156"/>
      <c r="J3" s="156"/>
      <c r="K3" s="156"/>
      <c r="L3" s="156"/>
      <c r="M3" s="156"/>
      <c r="N3" s="156"/>
      <c r="O3" s="156"/>
      <c r="P3" s="156"/>
    </row>
    <row r="4" spans="1:22" s="206" customFormat="1" ht="16.5" customHeight="1">
      <c r="A4" s="568" t="s">
        <v>120</v>
      </c>
      <c r="B4" s="568"/>
      <c r="C4" s="568"/>
      <c r="D4" s="568"/>
      <c r="E4" s="568"/>
      <c r="F4" s="568"/>
      <c r="G4" s="568"/>
      <c r="H4" s="568"/>
      <c r="I4" s="568"/>
      <c r="J4" s="568"/>
      <c r="K4" s="568"/>
      <c r="L4" s="568"/>
      <c r="M4" s="568"/>
      <c r="N4" s="568"/>
      <c r="O4" s="568"/>
      <c r="P4" s="568"/>
      <c r="Q4" s="568"/>
      <c r="R4" s="568"/>
      <c r="S4" s="568"/>
      <c r="T4" s="568"/>
      <c r="U4" s="568"/>
      <c r="V4" s="568"/>
    </row>
    <row r="5" spans="1:22" s="206" customFormat="1" ht="16.5" customHeight="1">
      <c r="A5" s="568"/>
      <c r="B5" s="568"/>
      <c r="C5" s="568"/>
      <c r="D5" s="568"/>
      <c r="E5" s="568"/>
      <c r="F5" s="568"/>
      <c r="G5" s="568"/>
      <c r="H5" s="568"/>
      <c r="I5" s="568"/>
      <c r="J5" s="568"/>
      <c r="K5" s="568"/>
      <c r="L5" s="568"/>
      <c r="M5" s="568"/>
      <c r="N5" s="568"/>
      <c r="O5" s="568"/>
      <c r="P5" s="568"/>
      <c r="Q5" s="568"/>
      <c r="R5" s="568"/>
      <c r="S5" s="568"/>
      <c r="T5" s="568"/>
      <c r="U5" s="568"/>
      <c r="V5" s="568"/>
    </row>
    <row r="6" spans="1:16" ht="15" thickBot="1">
      <c r="A6" s="83"/>
      <c r="B6" s="156"/>
      <c r="C6" s="156"/>
      <c r="D6" s="156"/>
      <c r="E6" s="156"/>
      <c r="F6" s="156"/>
      <c r="G6" s="156"/>
      <c r="H6" s="156"/>
      <c r="I6" s="156"/>
      <c r="J6" s="156"/>
      <c r="K6" s="156"/>
      <c r="L6" s="156"/>
      <c r="M6" s="156"/>
      <c r="N6" s="156"/>
      <c r="O6" s="156"/>
      <c r="P6" s="156"/>
    </row>
    <row r="7" spans="1:22" ht="19.5" customHeight="1">
      <c r="A7" s="559" t="s">
        <v>12</v>
      </c>
      <c r="B7" s="564" t="s">
        <v>17</v>
      </c>
      <c r="C7" s="562"/>
      <c r="D7" s="565"/>
      <c r="E7" s="564" t="s">
        <v>129</v>
      </c>
      <c r="F7" s="562"/>
      <c r="G7" s="565"/>
      <c r="H7" s="564" t="s">
        <v>131</v>
      </c>
      <c r="I7" s="562"/>
      <c r="J7" s="565"/>
      <c r="K7" s="564" t="s">
        <v>128</v>
      </c>
      <c r="L7" s="562"/>
      <c r="M7" s="565"/>
      <c r="N7" s="564" t="s">
        <v>130</v>
      </c>
      <c r="O7" s="562"/>
      <c r="P7" s="565"/>
      <c r="Q7" s="564" t="s">
        <v>132</v>
      </c>
      <c r="R7" s="562"/>
      <c r="S7" s="565"/>
      <c r="T7" s="564" t="s">
        <v>11</v>
      </c>
      <c r="U7" s="562"/>
      <c r="V7" s="565"/>
    </row>
    <row r="8" spans="1:22" ht="30" customHeight="1" thickBot="1">
      <c r="A8" s="560"/>
      <c r="B8" s="344" t="s">
        <v>3</v>
      </c>
      <c r="C8" s="345" t="s">
        <v>343</v>
      </c>
      <c r="D8" s="346" t="s">
        <v>22</v>
      </c>
      <c r="E8" s="344" t="s">
        <v>3</v>
      </c>
      <c r="F8" s="345" t="s">
        <v>343</v>
      </c>
      <c r="G8" s="346" t="s">
        <v>22</v>
      </c>
      <c r="H8" s="344" t="s">
        <v>3</v>
      </c>
      <c r="I8" s="345" t="s">
        <v>343</v>
      </c>
      <c r="J8" s="346" t="s">
        <v>22</v>
      </c>
      <c r="K8" s="344" t="s">
        <v>3</v>
      </c>
      <c r="L8" s="345" t="s">
        <v>343</v>
      </c>
      <c r="M8" s="346" t="s">
        <v>22</v>
      </c>
      <c r="N8" s="344" t="s">
        <v>3</v>
      </c>
      <c r="O8" s="345" t="s">
        <v>343</v>
      </c>
      <c r="P8" s="346" t="s">
        <v>22</v>
      </c>
      <c r="Q8" s="344" t="s">
        <v>3</v>
      </c>
      <c r="R8" s="345" t="s">
        <v>343</v>
      </c>
      <c r="S8" s="346" t="s">
        <v>22</v>
      </c>
      <c r="T8" s="158" t="s">
        <v>3</v>
      </c>
      <c r="U8" s="345" t="s">
        <v>343</v>
      </c>
      <c r="V8" s="160" t="s">
        <v>22</v>
      </c>
    </row>
    <row r="9" spans="1:22" ht="12.75">
      <c r="A9" s="91">
        <v>1996</v>
      </c>
      <c r="B9" s="336">
        <v>10333</v>
      </c>
      <c r="C9" s="397">
        <v>95479</v>
      </c>
      <c r="D9" s="92">
        <f aca="true" t="shared" si="0" ref="D9:D23">IF(C9=0,"NA",B9/C9)</f>
        <v>0.10822275055247751</v>
      </c>
      <c r="E9" s="336">
        <v>3554</v>
      </c>
      <c r="F9" s="397">
        <v>29035</v>
      </c>
      <c r="G9" s="92">
        <f aca="true" t="shared" si="1" ref="G9:G23">IF(F9=0,"NA",E9/F9)</f>
        <v>0.12240399517823317</v>
      </c>
      <c r="H9" s="336"/>
      <c r="I9" s="397"/>
      <c r="J9" s="92"/>
      <c r="K9" s="336"/>
      <c r="L9" s="397"/>
      <c r="M9" s="92"/>
      <c r="N9" s="336"/>
      <c r="O9" s="397"/>
      <c r="P9" s="92"/>
      <c r="Q9" s="336"/>
      <c r="R9" s="397"/>
      <c r="S9" s="92"/>
      <c r="T9" s="336">
        <f>SUM(Q9,N9,K9,H9,E9,B9)</f>
        <v>13887</v>
      </c>
      <c r="U9" s="397">
        <f>SUM(R9,O9,L9,I9,F9,C9)</f>
        <v>124514</v>
      </c>
      <c r="V9" s="92">
        <f aca="true" t="shared" si="2" ref="V9:V20">IF(U9=0,"NA",T9/U9)</f>
        <v>0.11152962719051673</v>
      </c>
    </row>
    <row r="10" spans="1:22" ht="12.75">
      <c r="A10" s="89">
        <v>1997</v>
      </c>
      <c r="B10" s="337">
        <v>12839</v>
      </c>
      <c r="C10" s="396">
        <v>131237</v>
      </c>
      <c r="D10" s="84">
        <f t="shared" si="0"/>
        <v>0.09783064227313944</v>
      </c>
      <c r="E10" s="337">
        <v>4419</v>
      </c>
      <c r="F10" s="396">
        <v>42697</v>
      </c>
      <c r="G10" s="84">
        <f t="shared" si="1"/>
        <v>0.10349673279153102</v>
      </c>
      <c r="H10" s="337"/>
      <c r="I10" s="396"/>
      <c r="J10" s="84"/>
      <c r="K10" s="337">
        <v>42</v>
      </c>
      <c r="L10" s="396">
        <v>146</v>
      </c>
      <c r="M10" s="84">
        <f aca="true" t="shared" si="3" ref="M10:M21">IF(L10=0,"NA",K10/L10)</f>
        <v>0.2876712328767123</v>
      </c>
      <c r="N10" s="337">
        <v>3</v>
      </c>
      <c r="O10" s="396">
        <v>17</v>
      </c>
      <c r="P10" s="84">
        <f aca="true" t="shared" si="4" ref="P10:P21">IF(O10=0,"NA",N10/O10)</f>
        <v>0.17647058823529413</v>
      </c>
      <c r="Q10" s="337"/>
      <c r="R10" s="396"/>
      <c r="S10" s="84"/>
      <c r="T10" s="337">
        <f aca="true" t="shared" si="5" ref="T10:T23">SUM(Q10,N10,K10,H10,E10,B10)</f>
        <v>17303</v>
      </c>
      <c r="U10" s="396">
        <f aca="true" t="shared" si="6" ref="U10:U23">SUM(R10,O10,L10,I10,F10,C10)</f>
        <v>174097</v>
      </c>
      <c r="V10" s="84">
        <f t="shared" si="2"/>
        <v>0.09938712327036077</v>
      </c>
    </row>
    <row r="11" spans="1:22" ht="12.75">
      <c r="A11" s="89">
        <v>1998</v>
      </c>
      <c r="B11" s="337">
        <v>13419</v>
      </c>
      <c r="C11" s="396">
        <v>152935</v>
      </c>
      <c r="D11" s="84">
        <f t="shared" si="0"/>
        <v>0.08774315885833851</v>
      </c>
      <c r="E11" s="337">
        <v>4601</v>
      </c>
      <c r="F11" s="396">
        <v>51577</v>
      </c>
      <c r="G11" s="84">
        <f t="shared" si="1"/>
        <v>0.08920642922232778</v>
      </c>
      <c r="H11" s="337"/>
      <c r="I11" s="396"/>
      <c r="J11" s="84"/>
      <c r="K11" s="337">
        <v>67</v>
      </c>
      <c r="L11" s="396">
        <v>281</v>
      </c>
      <c r="M11" s="84">
        <f t="shared" si="3"/>
        <v>0.23843416370106763</v>
      </c>
      <c r="N11" s="337">
        <v>7</v>
      </c>
      <c r="O11" s="396">
        <v>22</v>
      </c>
      <c r="P11" s="84">
        <f t="shared" si="4"/>
        <v>0.3181818181818182</v>
      </c>
      <c r="Q11" s="337"/>
      <c r="R11" s="396"/>
      <c r="S11" s="84"/>
      <c r="T11" s="337">
        <f t="shared" si="5"/>
        <v>18094</v>
      </c>
      <c r="U11" s="396">
        <f t="shared" si="6"/>
        <v>204815</v>
      </c>
      <c r="V11" s="84">
        <f t="shared" si="2"/>
        <v>0.08834313893025413</v>
      </c>
    </row>
    <row r="12" spans="1:22" ht="12.75">
      <c r="A12" s="89">
        <v>1999</v>
      </c>
      <c r="B12" s="337">
        <v>13099</v>
      </c>
      <c r="C12" s="396">
        <v>179825</v>
      </c>
      <c r="D12" s="84">
        <f t="shared" si="0"/>
        <v>0.0728430418462394</v>
      </c>
      <c r="E12" s="337">
        <v>4327</v>
      </c>
      <c r="F12" s="396">
        <v>62655</v>
      </c>
      <c r="G12" s="84">
        <f t="shared" si="1"/>
        <v>0.06906072939111005</v>
      </c>
      <c r="H12" s="337"/>
      <c r="I12" s="396"/>
      <c r="J12" s="84"/>
      <c r="K12" s="337">
        <v>25</v>
      </c>
      <c r="L12" s="396">
        <v>197</v>
      </c>
      <c r="M12" s="84">
        <f t="shared" si="3"/>
        <v>0.12690355329949238</v>
      </c>
      <c r="N12" s="337">
        <v>1</v>
      </c>
      <c r="O12" s="396">
        <v>9</v>
      </c>
      <c r="P12" s="84">
        <f t="shared" si="4"/>
        <v>0.1111111111111111</v>
      </c>
      <c r="Q12" s="337"/>
      <c r="R12" s="396"/>
      <c r="S12" s="84"/>
      <c r="T12" s="337">
        <f t="shared" si="5"/>
        <v>17452</v>
      </c>
      <c r="U12" s="396">
        <f t="shared" si="6"/>
        <v>242686</v>
      </c>
      <c r="V12" s="84">
        <f t="shared" si="2"/>
        <v>0.07191185317653263</v>
      </c>
    </row>
    <row r="13" spans="1:22" ht="12.75">
      <c r="A13" s="89">
        <v>2000</v>
      </c>
      <c r="B13" s="337">
        <v>12806</v>
      </c>
      <c r="C13" s="396">
        <v>201953</v>
      </c>
      <c r="D13" s="84">
        <f t="shared" si="0"/>
        <v>0.0634107936004912</v>
      </c>
      <c r="E13" s="337">
        <v>4300</v>
      </c>
      <c r="F13" s="396">
        <v>71158</v>
      </c>
      <c r="G13" s="84">
        <f t="shared" si="1"/>
        <v>0.06042890469096939</v>
      </c>
      <c r="H13" s="337"/>
      <c r="I13" s="396"/>
      <c r="J13" s="84"/>
      <c r="K13" s="337">
        <v>71</v>
      </c>
      <c r="L13" s="396">
        <v>404</v>
      </c>
      <c r="M13" s="84">
        <f t="shared" si="3"/>
        <v>0.17574257425742573</v>
      </c>
      <c r="N13" s="337">
        <v>0</v>
      </c>
      <c r="O13" s="396">
        <v>2</v>
      </c>
      <c r="P13" s="84">
        <f t="shared" si="4"/>
        <v>0</v>
      </c>
      <c r="Q13" s="337"/>
      <c r="R13" s="396"/>
      <c r="S13" s="84"/>
      <c r="T13" s="337">
        <f t="shared" si="5"/>
        <v>17177</v>
      </c>
      <c r="U13" s="396">
        <f t="shared" si="6"/>
        <v>273517</v>
      </c>
      <c r="V13" s="84">
        <f t="shared" si="2"/>
        <v>0.06280048406497585</v>
      </c>
    </row>
    <row r="14" spans="1:22" ht="12.75">
      <c r="A14" s="89">
        <v>2001</v>
      </c>
      <c r="B14" s="337">
        <v>12269</v>
      </c>
      <c r="C14" s="396">
        <v>203869</v>
      </c>
      <c r="D14" s="84">
        <f t="shared" si="0"/>
        <v>0.06018080237799764</v>
      </c>
      <c r="E14" s="337">
        <v>4882</v>
      </c>
      <c r="F14" s="396">
        <v>74136</v>
      </c>
      <c r="G14" s="84">
        <f t="shared" si="1"/>
        <v>0.0658519477716629</v>
      </c>
      <c r="H14" s="337"/>
      <c r="I14" s="396"/>
      <c r="J14" s="84"/>
      <c r="K14" s="337">
        <v>51</v>
      </c>
      <c r="L14" s="396">
        <v>320</v>
      </c>
      <c r="M14" s="84">
        <f t="shared" si="3"/>
        <v>0.159375</v>
      </c>
      <c r="N14" s="337">
        <v>0</v>
      </c>
      <c r="O14" s="396">
        <v>2</v>
      </c>
      <c r="P14" s="84">
        <f t="shared" si="4"/>
        <v>0</v>
      </c>
      <c r="Q14" s="337"/>
      <c r="R14" s="396"/>
      <c r="S14" s="84"/>
      <c r="T14" s="337">
        <f t="shared" si="5"/>
        <v>17202</v>
      </c>
      <c r="U14" s="396">
        <f t="shared" si="6"/>
        <v>278327</v>
      </c>
      <c r="V14" s="84">
        <f t="shared" si="2"/>
        <v>0.06180499915566941</v>
      </c>
    </row>
    <row r="15" spans="1:22" ht="12.75">
      <c r="A15" s="89">
        <v>2002</v>
      </c>
      <c r="B15" s="337">
        <v>10218</v>
      </c>
      <c r="C15" s="396">
        <v>220049</v>
      </c>
      <c r="D15" s="84">
        <f t="shared" si="0"/>
        <v>0.046435112179560006</v>
      </c>
      <c r="E15" s="337">
        <v>4434</v>
      </c>
      <c r="F15" s="396">
        <v>80843</v>
      </c>
      <c r="G15" s="84">
        <f t="shared" si="1"/>
        <v>0.0548470492188563</v>
      </c>
      <c r="H15" s="337"/>
      <c r="I15" s="396"/>
      <c r="J15" s="84"/>
      <c r="K15" s="337">
        <v>85</v>
      </c>
      <c r="L15" s="396">
        <v>580</v>
      </c>
      <c r="M15" s="84">
        <f t="shared" si="3"/>
        <v>0.14655172413793102</v>
      </c>
      <c r="N15" s="337">
        <v>0</v>
      </c>
      <c r="O15" s="396">
        <v>10</v>
      </c>
      <c r="P15" s="84">
        <f t="shared" si="4"/>
        <v>0</v>
      </c>
      <c r="Q15" s="337"/>
      <c r="R15" s="396"/>
      <c r="S15" s="84"/>
      <c r="T15" s="337">
        <f t="shared" si="5"/>
        <v>14737</v>
      </c>
      <c r="U15" s="396">
        <f t="shared" si="6"/>
        <v>301482</v>
      </c>
      <c r="V15" s="84">
        <f t="shared" si="2"/>
        <v>0.048881856959951175</v>
      </c>
    </row>
    <row r="16" spans="1:22" ht="12.75">
      <c r="A16" s="89">
        <v>2003</v>
      </c>
      <c r="B16" s="337">
        <v>7559</v>
      </c>
      <c r="C16" s="396">
        <v>229523</v>
      </c>
      <c r="D16" s="84">
        <f t="shared" si="0"/>
        <v>0.03293351864519024</v>
      </c>
      <c r="E16" s="337">
        <v>3476</v>
      </c>
      <c r="F16" s="396">
        <v>88686</v>
      </c>
      <c r="G16" s="84">
        <f t="shared" si="1"/>
        <v>0.03919446135804975</v>
      </c>
      <c r="H16" s="337"/>
      <c r="I16" s="396"/>
      <c r="J16" s="84"/>
      <c r="K16" s="337">
        <v>74</v>
      </c>
      <c r="L16" s="396">
        <v>624</v>
      </c>
      <c r="M16" s="84">
        <f t="shared" si="3"/>
        <v>0.11858974358974358</v>
      </c>
      <c r="N16" s="337">
        <v>3</v>
      </c>
      <c r="O16" s="396">
        <v>11</v>
      </c>
      <c r="P16" s="84">
        <f t="shared" si="4"/>
        <v>0.2727272727272727</v>
      </c>
      <c r="Q16" s="337"/>
      <c r="R16" s="396"/>
      <c r="S16" s="84"/>
      <c r="T16" s="337">
        <f t="shared" si="5"/>
        <v>11112</v>
      </c>
      <c r="U16" s="396">
        <f t="shared" si="6"/>
        <v>318844</v>
      </c>
      <c r="V16" s="84">
        <f t="shared" si="2"/>
        <v>0.03485089887217573</v>
      </c>
    </row>
    <row r="17" spans="1:22" ht="12.75">
      <c r="A17" s="89">
        <v>2004</v>
      </c>
      <c r="B17" s="337">
        <v>4782</v>
      </c>
      <c r="C17" s="396">
        <v>229963</v>
      </c>
      <c r="D17" s="84">
        <f t="shared" si="0"/>
        <v>0.020794649574061914</v>
      </c>
      <c r="E17" s="337">
        <v>2322</v>
      </c>
      <c r="F17" s="396">
        <v>106551</v>
      </c>
      <c r="G17" s="84">
        <f t="shared" si="1"/>
        <v>0.021792381113269702</v>
      </c>
      <c r="H17" s="337"/>
      <c r="I17" s="396"/>
      <c r="J17" s="84"/>
      <c r="K17" s="337">
        <v>12</v>
      </c>
      <c r="L17" s="396">
        <v>144</v>
      </c>
      <c r="M17" s="84">
        <f t="shared" si="3"/>
        <v>0.08333333333333333</v>
      </c>
      <c r="N17" s="337">
        <v>1</v>
      </c>
      <c r="O17" s="396">
        <v>5</v>
      </c>
      <c r="P17" s="84">
        <f t="shared" si="4"/>
        <v>0.2</v>
      </c>
      <c r="Q17" s="337"/>
      <c r="R17" s="396"/>
      <c r="S17" s="84"/>
      <c r="T17" s="337">
        <f t="shared" si="5"/>
        <v>7117</v>
      </c>
      <c r="U17" s="396">
        <f t="shared" si="6"/>
        <v>336663</v>
      </c>
      <c r="V17" s="84">
        <f t="shared" si="2"/>
        <v>0.021139834196214017</v>
      </c>
    </row>
    <row r="18" spans="1:22" ht="12.75">
      <c r="A18" s="89">
        <v>2005</v>
      </c>
      <c r="B18" s="337">
        <v>3318</v>
      </c>
      <c r="C18" s="396">
        <v>240635</v>
      </c>
      <c r="D18" s="84">
        <f t="shared" si="0"/>
        <v>0.013788517879776425</v>
      </c>
      <c r="E18" s="337">
        <v>1676</v>
      </c>
      <c r="F18" s="396">
        <v>100760</v>
      </c>
      <c r="G18" s="84">
        <f t="shared" si="1"/>
        <v>0.0166335847558555</v>
      </c>
      <c r="H18" s="337"/>
      <c r="I18" s="396"/>
      <c r="J18" s="84"/>
      <c r="K18" s="337">
        <v>7</v>
      </c>
      <c r="L18" s="396">
        <v>210</v>
      </c>
      <c r="M18" s="84">
        <f t="shared" si="3"/>
        <v>0.03333333333333333</v>
      </c>
      <c r="N18" s="337">
        <v>4</v>
      </c>
      <c r="O18" s="396">
        <v>41</v>
      </c>
      <c r="P18" s="84">
        <f t="shared" si="4"/>
        <v>0.0975609756097561</v>
      </c>
      <c r="Q18" s="337"/>
      <c r="R18" s="396"/>
      <c r="S18" s="84"/>
      <c r="T18" s="337">
        <f t="shared" si="5"/>
        <v>5005</v>
      </c>
      <c r="U18" s="396">
        <f t="shared" si="6"/>
        <v>341646</v>
      </c>
      <c r="V18" s="84">
        <f t="shared" si="2"/>
        <v>0.014649666613980553</v>
      </c>
    </row>
    <row r="19" spans="1:22" ht="12.75">
      <c r="A19" s="89">
        <v>2006</v>
      </c>
      <c r="B19" s="337">
        <v>1930</v>
      </c>
      <c r="C19" s="396">
        <v>215340</v>
      </c>
      <c r="D19" s="84">
        <f t="shared" si="0"/>
        <v>0.00896257081824092</v>
      </c>
      <c r="E19" s="337">
        <v>894</v>
      </c>
      <c r="F19" s="396">
        <v>88404</v>
      </c>
      <c r="G19" s="84">
        <f t="shared" si="1"/>
        <v>0.010112664585312882</v>
      </c>
      <c r="H19" s="337"/>
      <c r="I19" s="396"/>
      <c r="J19" s="84"/>
      <c r="K19" s="337">
        <v>4</v>
      </c>
      <c r="L19" s="396">
        <v>113</v>
      </c>
      <c r="M19" s="84">
        <f t="shared" si="3"/>
        <v>0.035398230088495575</v>
      </c>
      <c r="N19" s="337">
        <v>0</v>
      </c>
      <c r="O19" s="396">
        <v>23</v>
      </c>
      <c r="P19" s="84">
        <f t="shared" si="4"/>
        <v>0</v>
      </c>
      <c r="Q19" s="337"/>
      <c r="R19" s="396"/>
      <c r="S19" s="84"/>
      <c r="T19" s="337">
        <f t="shared" si="5"/>
        <v>2828</v>
      </c>
      <c r="U19" s="396">
        <f t="shared" si="6"/>
        <v>303880</v>
      </c>
      <c r="V19" s="84">
        <f t="shared" si="2"/>
        <v>0.00930630512044228</v>
      </c>
    </row>
    <row r="20" spans="1:22" ht="12.75">
      <c r="A20" s="89">
        <v>2007</v>
      </c>
      <c r="B20" s="337">
        <v>957</v>
      </c>
      <c r="C20" s="396">
        <v>209854</v>
      </c>
      <c r="D20" s="84">
        <f t="shared" si="0"/>
        <v>0.0045603133607174514</v>
      </c>
      <c r="E20" s="337">
        <v>440</v>
      </c>
      <c r="F20" s="396">
        <v>76619</v>
      </c>
      <c r="G20" s="84">
        <f t="shared" si="1"/>
        <v>0.005742700896644436</v>
      </c>
      <c r="H20" s="337"/>
      <c r="I20" s="396"/>
      <c r="J20" s="84"/>
      <c r="K20" s="337">
        <v>0</v>
      </c>
      <c r="L20" s="396">
        <v>26</v>
      </c>
      <c r="M20" s="84">
        <f t="shared" si="3"/>
        <v>0</v>
      </c>
      <c r="N20" s="337">
        <v>2</v>
      </c>
      <c r="O20" s="396">
        <v>32</v>
      </c>
      <c r="P20" s="84">
        <f t="shared" si="4"/>
        <v>0.0625</v>
      </c>
      <c r="Q20" s="337">
        <v>74</v>
      </c>
      <c r="R20" s="396">
        <v>2488</v>
      </c>
      <c r="S20" s="84">
        <f>IF(R20=0,"NA",Q20/R20)</f>
        <v>0.0297427652733119</v>
      </c>
      <c r="T20" s="337">
        <f t="shared" si="5"/>
        <v>1473</v>
      </c>
      <c r="U20" s="396">
        <f t="shared" si="6"/>
        <v>289019</v>
      </c>
      <c r="V20" s="84">
        <f t="shared" si="2"/>
        <v>0.005096550745798719</v>
      </c>
    </row>
    <row r="21" spans="1:22" ht="12.75">
      <c r="A21" s="89">
        <v>2008</v>
      </c>
      <c r="B21" s="337">
        <v>451</v>
      </c>
      <c r="C21" s="396">
        <v>191720</v>
      </c>
      <c r="D21" s="84">
        <f t="shared" si="0"/>
        <v>0.0023523889004798664</v>
      </c>
      <c r="E21" s="337">
        <v>164</v>
      </c>
      <c r="F21" s="396">
        <v>68137</v>
      </c>
      <c r="G21" s="84">
        <f t="shared" si="1"/>
        <v>0.0024069154791082673</v>
      </c>
      <c r="H21" s="337">
        <v>79</v>
      </c>
      <c r="I21" s="396">
        <v>9309</v>
      </c>
      <c r="J21" s="84">
        <f>IF(I21=0,"NA",H21/I21)</f>
        <v>0.008486411000107424</v>
      </c>
      <c r="K21" s="337">
        <v>0</v>
      </c>
      <c r="L21" s="396">
        <v>27</v>
      </c>
      <c r="M21" s="84">
        <f t="shared" si="3"/>
        <v>0</v>
      </c>
      <c r="N21" s="337">
        <v>0</v>
      </c>
      <c r="O21" s="396">
        <v>25</v>
      </c>
      <c r="P21" s="84">
        <f t="shared" si="4"/>
        <v>0</v>
      </c>
      <c r="Q21" s="337">
        <v>41</v>
      </c>
      <c r="R21" s="396">
        <v>2551</v>
      </c>
      <c r="S21" s="84">
        <f>IF(R21=0,"NA",Q21/R21)</f>
        <v>0.016072128577028617</v>
      </c>
      <c r="T21" s="337">
        <f t="shared" si="5"/>
        <v>735</v>
      </c>
      <c r="U21" s="396">
        <f t="shared" si="6"/>
        <v>271769</v>
      </c>
      <c r="V21" s="84">
        <f>IF(U21=0,"NA",T21/U21)</f>
        <v>0.0027045027210609008</v>
      </c>
    </row>
    <row r="22" spans="1:22" ht="12.75">
      <c r="A22" s="89">
        <v>2009</v>
      </c>
      <c r="B22" s="337">
        <v>59</v>
      </c>
      <c r="C22" s="396">
        <v>48384</v>
      </c>
      <c r="D22" s="84">
        <f t="shared" si="0"/>
        <v>0.0012194113756613756</v>
      </c>
      <c r="E22" s="337">
        <v>22</v>
      </c>
      <c r="F22" s="396">
        <v>7724</v>
      </c>
      <c r="G22" s="84">
        <f t="shared" si="1"/>
        <v>0.0028482651475919213</v>
      </c>
      <c r="H22" s="337">
        <v>3</v>
      </c>
      <c r="I22" s="396">
        <v>728</v>
      </c>
      <c r="J22" s="84">
        <f>IF(I22=0,"NA",H22/I22)</f>
        <v>0.004120879120879121</v>
      </c>
      <c r="K22" s="337">
        <v>4</v>
      </c>
      <c r="L22" s="396">
        <v>235</v>
      </c>
      <c r="M22" s="84">
        <f>IF(L22=0,"NA",K22/L22)</f>
        <v>0.01702127659574468</v>
      </c>
      <c r="N22" s="337">
        <v>0</v>
      </c>
      <c r="O22" s="396">
        <v>12</v>
      </c>
      <c r="P22" s="84">
        <f>IF(O22=0,"NA",N22/O22)</f>
        <v>0</v>
      </c>
      <c r="Q22" s="337">
        <v>1</v>
      </c>
      <c r="R22" s="396">
        <v>97</v>
      </c>
      <c r="S22" s="84">
        <f>IF(R22=0,"NA",Q22/R22)</f>
        <v>0.010309278350515464</v>
      </c>
      <c r="T22" s="337">
        <f t="shared" si="5"/>
        <v>89</v>
      </c>
      <c r="U22" s="396">
        <f t="shared" si="6"/>
        <v>57180</v>
      </c>
      <c r="V22" s="84">
        <f>IF(U22=0,"NA",T22/U22)</f>
        <v>0.0015564882826162995</v>
      </c>
    </row>
    <row r="23" spans="1:22" ht="13.5" thickBot="1">
      <c r="A23" s="89">
        <v>2010</v>
      </c>
      <c r="B23" s="369">
        <v>0</v>
      </c>
      <c r="C23" s="398">
        <v>426</v>
      </c>
      <c r="D23" s="94">
        <f t="shared" si="0"/>
        <v>0</v>
      </c>
      <c r="E23" s="369">
        <v>1</v>
      </c>
      <c r="F23" s="398">
        <v>86</v>
      </c>
      <c r="G23" s="94">
        <f t="shared" si="1"/>
        <v>0.011627906976744186</v>
      </c>
      <c r="H23" s="369">
        <v>0</v>
      </c>
      <c r="I23" s="398">
        <v>13</v>
      </c>
      <c r="J23" s="94">
        <f>IF(I23=0,"NA",H23/I23)</f>
        <v>0</v>
      </c>
      <c r="K23" s="369">
        <v>0</v>
      </c>
      <c r="L23" s="398">
        <v>3</v>
      </c>
      <c r="M23" s="94">
        <f>IF(L23=0,"NA",K23/L23)</f>
        <v>0</v>
      </c>
      <c r="N23" s="369"/>
      <c r="O23" s="398"/>
      <c r="P23" s="94"/>
      <c r="Q23" s="369">
        <v>0</v>
      </c>
      <c r="R23" s="398">
        <v>3</v>
      </c>
      <c r="S23" s="94">
        <f>IF(R23=0,"NA",Q23/R23)</f>
        <v>0</v>
      </c>
      <c r="T23" s="369">
        <f t="shared" si="5"/>
        <v>1</v>
      </c>
      <c r="U23" s="398">
        <f t="shared" si="6"/>
        <v>531</v>
      </c>
      <c r="V23" s="94">
        <f>IF(U23=0,"NA",T23/U23)</f>
        <v>0.0018832391713747645</v>
      </c>
    </row>
    <row r="24" spans="1:22" ht="13.5" thickBot="1">
      <c r="A24" s="85" t="s">
        <v>11</v>
      </c>
      <c r="B24" s="394">
        <f>SUM(B9:B23)</f>
        <v>104039</v>
      </c>
      <c r="C24" s="395">
        <f>SUM(C9:C23)</f>
        <v>2551192</v>
      </c>
      <c r="D24" s="368">
        <f>B24/C24</f>
        <v>0.04078054493742533</v>
      </c>
      <c r="E24" s="394">
        <f>SUM(E9:E23)</f>
        <v>39512</v>
      </c>
      <c r="F24" s="395">
        <f>SUM(F9:F23)</f>
        <v>949068</v>
      </c>
      <c r="G24" s="368">
        <f>E24/F24</f>
        <v>0.041632422545065266</v>
      </c>
      <c r="H24" s="394">
        <f>SUM(H9:H23)</f>
        <v>82</v>
      </c>
      <c r="I24" s="395">
        <f>SUM(I9:I23)</f>
        <v>10050</v>
      </c>
      <c r="J24" s="368">
        <f>H24/I24</f>
        <v>0.008159203980099502</v>
      </c>
      <c r="K24" s="394">
        <f>SUM(K9:K23)</f>
        <v>442</v>
      </c>
      <c r="L24" s="395">
        <f>SUM(L9:L23)</f>
        <v>3310</v>
      </c>
      <c r="M24" s="368">
        <f>K24/L24</f>
        <v>0.13353474320241693</v>
      </c>
      <c r="N24" s="394">
        <f>SUM(N9:N23)</f>
        <v>21</v>
      </c>
      <c r="O24" s="395">
        <f>SUM(O9:O23)</f>
        <v>211</v>
      </c>
      <c r="P24" s="368">
        <f>N24/O24</f>
        <v>0.0995260663507109</v>
      </c>
      <c r="Q24" s="394">
        <f>SUM(Q9:Q23)</f>
        <v>116</v>
      </c>
      <c r="R24" s="395">
        <f>SUM(R9:R23)</f>
        <v>5139</v>
      </c>
      <c r="S24" s="368">
        <f>Q24/R24</f>
        <v>0.02257248491924499</v>
      </c>
      <c r="T24" s="394">
        <f>SUM(T9:T23)</f>
        <v>144212</v>
      </c>
      <c r="U24" s="395">
        <f>SUM(U9:U23)</f>
        <v>3518970</v>
      </c>
      <c r="V24" s="368">
        <f>T24/U24</f>
        <v>0.04098130987192275</v>
      </c>
    </row>
    <row r="25" spans="1:28" s="348" customFormat="1" ht="12.75">
      <c r="A25" s="330"/>
      <c r="B25" s="376"/>
      <c r="C25" s="376"/>
      <c r="D25" s="384"/>
      <c r="E25" s="376"/>
      <c r="F25" s="376"/>
      <c r="G25" s="384"/>
      <c r="H25" s="376"/>
      <c r="I25" s="376"/>
      <c r="J25" s="384"/>
      <c r="N25" s="376"/>
      <c r="O25" s="376"/>
      <c r="P25" s="384"/>
      <c r="Q25" s="376"/>
      <c r="R25" s="376"/>
      <c r="S25" s="384"/>
      <c r="T25" s="376"/>
      <c r="U25" s="376"/>
      <c r="V25" s="384"/>
      <c r="Z25" s="376"/>
      <c r="AA25" s="376"/>
      <c r="AB25" s="384"/>
    </row>
    <row r="26" ht="12.75">
      <c r="A26" s="287"/>
    </row>
    <row r="27" spans="17:26" ht="12.75">
      <c r="Q27" s="348"/>
      <c r="R27" s="348"/>
      <c r="S27" s="348"/>
      <c r="T27" s="348"/>
      <c r="U27" s="348"/>
      <c r="V27" s="348"/>
      <c r="W27" s="348"/>
      <c r="X27" s="348"/>
      <c r="Y27" s="348"/>
      <c r="Z27" s="348"/>
    </row>
    <row r="28" spans="17:26" ht="12.75">
      <c r="Q28" s="348"/>
      <c r="R28" s="348"/>
      <c r="S28" s="348"/>
      <c r="T28" s="348"/>
      <c r="U28" s="348"/>
      <c r="V28" s="348"/>
      <c r="W28" s="348"/>
      <c r="X28" s="348"/>
      <c r="Y28" s="348"/>
      <c r="Z28" s="348"/>
    </row>
    <row r="29" spans="17:32" ht="12.75">
      <c r="Q29" s="499"/>
      <c r="R29" s="499"/>
      <c r="S29" s="499"/>
      <c r="T29" s="499"/>
      <c r="U29" s="499"/>
      <c r="V29" s="499"/>
      <c r="W29" s="499"/>
      <c r="X29" s="499"/>
      <c r="Y29" s="499"/>
      <c r="Z29" s="499"/>
      <c r="AA29" s="499"/>
      <c r="AB29" s="499"/>
      <c r="AC29" s="499"/>
      <c r="AD29" s="499"/>
      <c r="AE29" s="499"/>
      <c r="AF29" s="348"/>
    </row>
    <row r="30" spans="17:32" ht="12.75">
      <c r="Q30" s="500"/>
      <c r="R30" s="501"/>
      <c r="S30" s="501"/>
      <c r="T30" s="501"/>
      <c r="U30" s="501"/>
      <c r="V30" s="501"/>
      <c r="W30" s="501"/>
      <c r="X30" s="501"/>
      <c r="Y30" s="501"/>
      <c r="Z30" s="500"/>
      <c r="AA30" s="501"/>
      <c r="AB30" s="500"/>
      <c r="AC30" s="500"/>
      <c r="AD30" s="501"/>
      <c r="AE30" s="501"/>
      <c r="AF30" s="348"/>
    </row>
    <row r="31" spans="17:32" ht="12.75">
      <c r="Q31" s="500"/>
      <c r="R31" s="501"/>
      <c r="S31" s="501"/>
      <c r="T31" s="501"/>
      <c r="U31" s="501"/>
      <c r="V31" s="501"/>
      <c r="W31" s="501"/>
      <c r="X31" s="500"/>
      <c r="Y31" s="500"/>
      <c r="Z31" s="500"/>
      <c r="AA31" s="501"/>
      <c r="AB31" s="500"/>
      <c r="AC31" s="500"/>
      <c r="AD31" s="501"/>
      <c r="AE31" s="501"/>
      <c r="AF31" s="348"/>
    </row>
    <row r="32" spans="17:32" ht="12.75">
      <c r="Q32" s="500"/>
      <c r="R32" s="501"/>
      <c r="S32" s="501"/>
      <c r="T32" s="501"/>
      <c r="U32" s="501"/>
      <c r="V32" s="501"/>
      <c r="W32" s="501"/>
      <c r="X32" s="500"/>
      <c r="Y32" s="500"/>
      <c r="Z32" s="500"/>
      <c r="AA32" s="501"/>
      <c r="AB32" s="500"/>
      <c r="AC32" s="500"/>
      <c r="AD32" s="501"/>
      <c r="AE32" s="501"/>
      <c r="AF32" s="348"/>
    </row>
    <row r="33" spans="17:32" ht="12.75">
      <c r="Q33" s="500"/>
      <c r="R33" s="501"/>
      <c r="S33" s="501"/>
      <c r="T33" s="501"/>
      <c r="U33" s="501"/>
      <c r="V33" s="501"/>
      <c r="W33" s="501"/>
      <c r="X33" s="500"/>
      <c r="Y33" s="500"/>
      <c r="Z33" s="500"/>
      <c r="AA33" s="501"/>
      <c r="AB33" s="500"/>
      <c r="AC33" s="500"/>
      <c r="AD33" s="501"/>
      <c r="AE33" s="501"/>
      <c r="AF33" s="348"/>
    </row>
    <row r="34" spans="17:32" ht="12.75">
      <c r="Q34" s="500"/>
      <c r="R34" s="501"/>
      <c r="S34" s="501"/>
      <c r="T34" s="501"/>
      <c r="U34" s="501"/>
      <c r="V34" s="501"/>
      <c r="W34" s="501"/>
      <c r="X34" s="501"/>
      <c r="Y34" s="500"/>
      <c r="Z34" s="500"/>
      <c r="AA34" s="500"/>
      <c r="AB34" s="500"/>
      <c r="AC34" s="500"/>
      <c r="AD34" s="501"/>
      <c r="AE34" s="501"/>
      <c r="AF34" s="348"/>
    </row>
    <row r="35" spans="17:32" ht="12.75">
      <c r="Q35" s="500"/>
      <c r="R35" s="501"/>
      <c r="S35" s="501"/>
      <c r="T35" s="501"/>
      <c r="U35" s="501"/>
      <c r="V35" s="501"/>
      <c r="W35" s="501"/>
      <c r="X35" s="501"/>
      <c r="Y35" s="500"/>
      <c r="Z35" s="500"/>
      <c r="AA35" s="500"/>
      <c r="AB35" s="500"/>
      <c r="AC35" s="500"/>
      <c r="AD35" s="501"/>
      <c r="AE35" s="501"/>
      <c r="AF35" s="348"/>
    </row>
    <row r="36" spans="17:32" ht="12.75">
      <c r="Q36" s="500"/>
      <c r="R36" s="501"/>
      <c r="S36" s="501"/>
      <c r="T36" s="501"/>
      <c r="U36" s="501"/>
      <c r="V36" s="501"/>
      <c r="W36" s="501"/>
      <c r="X36" s="501"/>
      <c r="Y36" s="500"/>
      <c r="Z36" s="500"/>
      <c r="AA36" s="500"/>
      <c r="AB36" s="500"/>
      <c r="AC36" s="500"/>
      <c r="AD36" s="501"/>
      <c r="AE36" s="501"/>
      <c r="AF36" s="348"/>
    </row>
    <row r="37" spans="17:32" ht="12.75">
      <c r="Q37" s="500"/>
      <c r="R37" s="501"/>
      <c r="S37" s="501"/>
      <c r="T37" s="501"/>
      <c r="U37" s="501"/>
      <c r="V37" s="501"/>
      <c r="W37" s="501"/>
      <c r="X37" s="500"/>
      <c r="Y37" s="500"/>
      <c r="Z37" s="500"/>
      <c r="AA37" s="500"/>
      <c r="AB37" s="500"/>
      <c r="AC37" s="500"/>
      <c r="AD37" s="501"/>
      <c r="AE37" s="501"/>
      <c r="AF37" s="348"/>
    </row>
    <row r="38" spans="17:32" ht="12.75">
      <c r="Q38" s="500"/>
      <c r="R38" s="501"/>
      <c r="S38" s="501"/>
      <c r="T38" s="501"/>
      <c r="U38" s="501"/>
      <c r="V38" s="501"/>
      <c r="W38" s="501"/>
      <c r="X38" s="500"/>
      <c r="Y38" s="500"/>
      <c r="Z38" s="500"/>
      <c r="AA38" s="500"/>
      <c r="AB38" s="500"/>
      <c r="AC38" s="500"/>
      <c r="AD38" s="501"/>
      <c r="AE38" s="501"/>
      <c r="AF38" s="348"/>
    </row>
    <row r="39" spans="17:32" ht="12.75">
      <c r="Q39" s="500"/>
      <c r="R39" s="501"/>
      <c r="S39" s="501"/>
      <c r="T39" s="501"/>
      <c r="U39" s="501"/>
      <c r="V39" s="501"/>
      <c r="W39" s="501"/>
      <c r="X39" s="500"/>
      <c r="Y39" s="500"/>
      <c r="Z39" s="500"/>
      <c r="AA39" s="501"/>
      <c r="AB39" s="500"/>
      <c r="AC39" s="500"/>
      <c r="AD39" s="501"/>
      <c r="AE39" s="501"/>
      <c r="AF39" s="348"/>
    </row>
    <row r="40" spans="17:32" ht="12.75">
      <c r="Q40" s="500"/>
      <c r="R40" s="501"/>
      <c r="S40" s="501"/>
      <c r="T40" s="501"/>
      <c r="U40" s="501"/>
      <c r="V40" s="501"/>
      <c r="W40" s="501"/>
      <c r="X40" s="501"/>
      <c r="Y40" s="500"/>
      <c r="Z40" s="500"/>
      <c r="AA40" s="501"/>
      <c r="AB40" s="500"/>
      <c r="AC40" s="500"/>
      <c r="AD40" s="501"/>
      <c r="AE40" s="501"/>
      <c r="AF40" s="348"/>
    </row>
    <row r="41" spans="17:32" ht="12.75">
      <c r="Q41" s="500"/>
      <c r="R41" s="500"/>
      <c r="S41" s="500"/>
      <c r="T41" s="500"/>
      <c r="U41" s="501"/>
      <c r="V41" s="501"/>
      <c r="W41" s="501"/>
      <c r="X41" s="500"/>
      <c r="Y41" s="501"/>
      <c r="Z41" s="500"/>
      <c r="AA41" s="501"/>
      <c r="AB41" s="500"/>
      <c r="AC41" s="500"/>
      <c r="AD41" s="500"/>
      <c r="AE41" s="501"/>
      <c r="AF41" s="348"/>
    </row>
    <row r="42" spans="17:32" ht="12.75">
      <c r="Q42" s="500"/>
      <c r="R42" s="501"/>
      <c r="S42" s="500"/>
      <c r="T42" s="501"/>
      <c r="U42" s="500"/>
      <c r="V42" s="500"/>
      <c r="W42" s="500"/>
      <c r="X42" s="501"/>
      <c r="Y42" s="501"/>
      <c r="Z42" s="500"/>
      <c r="AA42" s="501"/>
      <c r="AB42" s="500"/>
      <c r="AC42" s="500"/>
      <c r="AD42" s="500"/>
      <c r="AE42" s="500"/>
      <c r="AF42" s="348"/>
    </row>
    <row r="43" spans="17:32" ht="12.75">
      <c r="Q43" s="500"/>
      <c r="R43" s="501"/>
      <c r="S43" s="501"/>
      <c r="T43" s="501"/>
      <c r="U43" s="501"/>
      <c r="V43" s="501"/>
      <c r="W43" s="501"/>
      <c r="X43" s="501"/>
      <c r="Y43" s="500"/>
      <c r="Z43" s="500"/>
      <c r="AA43" s="501"/>
      <c r="AB43" s="500"/>
      <c r="AC43" s="500"/>
      <c r="AD43" s="500"/>
      <c r="AE43" s="500"/>
      <c r="AF43" s="348"/>
    </row>
    <row r="44" spans="17:32" ht="12.75">
      <c r="Q44" s="500"/>
      <c r="R44" s="501"/>
      <c r="S44" s="501"/>
      <c r="T44" s="501"/>
      <c r="U44" s="501"/>
      <c r="V44" s="501"/>
      <c r="W44" s="501"/>
      <c r="X44" s="501"/>
      <c r="Y44" s="501"/>
      <c r="Z44" s="500"/>
      <c r="AA44" s="501"/>
      <c r="AB44" s="501"/>
      <c r="AC44" s="501"/>
      <c r="AD44" s="501"/>
      <c r="AE44" s="501"/>
      <c r="AF44" s="348"/>
    </row>
    <row r="45" spans="17:32" ht="12.75">
      <c r="Q45" s="348"/>
      <c r="R45" s="348"/>
      <c r="S45" s="348"/>
      <c r="T45" s="348"/>
      <c r="U45" s="348"/>
      <c r="V45" s="348"/>
      <c r="W45" s="348"/>
      <c r="X45" s="348"/>
      <c r="Y45" s="348"/>
      <c r="Z45" s="348"/>
      <c r="AA45" s="348"/>
      <c r="AB45" s="348"/>
      <c r="AC45" s="348"/>
      <c r="AD45" s="348"/>
      <c r="AE45" s="348"/>
      <c r="AF45" s="348"/>
    </row>
    <row r="46" spans="17:32" ht="12.75">
      <c r="Q46" s="499"/>
      <c r="R46" s="499"/>
      <c r="S46" s="499"/>
      <c r="T46" s="499"/>
      <c r="U46" s="348"/>
      <c r="V46" s="348"/>
      <c r="W46" s="499"/>
      <c r="X46" s="499"/>
      <c r="Y46" s="499"/>
      <c r="Z46" s="348"/>
      <c r="AA46" s="348"/>
      <c r="AB46" s="499"/>
      <c r="AC46" s="499"/>
      <c r="AD46" s="499"/>
      <c r="AE46" s="348"/>
      <c r="AF46" s="348"/>
    </row>
    <row r="47" spans="17:32" ht="12.75">
      <c r="Q47" s="500"/>
      <c r="R47" s="501"/>
      <c r="S47" s="501"/>
      <c r="T47" s="501"/>
      <c r="U47" s="348"/>
      <c r="V47" s="348"/>
      <c r="W47" s="501"/>
      <c r="X47" s="501"/>
      <c r="Y47" s="501"/>
      <c r="Z47" s="348"/>
      <c r="AA47" s="348"/>
      <c r="AB47" s="500"/>
      <c r="AC47" s="501"/>
      <c r="AD47" s="500"/>
      <c r="AE47" s="348"/>
      <c r="AF47" s="348"/>
    </row>
    <row r="48" spans="17:32" ht="12.75">
      <c r="Q48" s="500"/>
      <c r="R48" s="501"/>
      <c r="S48" s="501"/>
      <c r="T48" s="501"/>
      <c r="U48" s="348"/>
      <c r="V48" s="348"/>
      <c r="W48" s="501"/>
      <c r="X48" s="501"/>
      <c r="Y48" s="501"/>
      <c r="Z48" s="348"/>
      <c r="AA48" s="348"/>
      <c r="AB48" s="500"/>
      <c r="AC48" s="501"/>
      <c r="AD48" s="500"/>
      <c r="AE48" s="348"/>
      <c r="AF48" s="348"/>
    </row>
    <row r="49" spans="17:32" ht="12.75">
      <c r="Q49" s="500"/>
      <c r="R49" s="501"/>
      <c r="S49" s="501"/>
      <c r="T49" s="501"/>
      <c r="U49" s="348"/>
      <c r="V49" s="352"/>
      <c r="W49" s="501"/>
      <c r="X49" s="501"/>
      <c r="Y49" s="501"/>
      <c r="Z49" s="348"/>
      <c r="AA49" s="348"/>
      <c r="AB49" s="500"/>
      <c r="AC49" s="501"/>
      <c r="AD49" s="500"/>
      <c r="AE49" s="348"/>
      <c r="AF49" s="348"/>
    </row>
    <row r="50" spans="17:32" ht="12.75">
      <c r="Q50" s="500"/>
      <c r="R50" s="501"/>
      <c r="S50" s="501"/>
      <c r="T50" s="501"/>
      <c r="U50" s="348"/>
      <c r="V50" s="353"/>
      <c r="W50" s="501"/>
      <c r="X50" s="501"/>
      <c r="Y50" s="501"/>
      <c r="Z50" s="348"/>
      <c r="AA50" s="348"/>
      <c r="AB50" s="500"/>
      <c r="AC50" s="501"/>
      <c r="AD50" s="500"/>
      <c r="AE50" s="348"/>
      <c r="AF50" s="348"/>
    </row>
    <row r="51" spans="17:32" ht="12.75">
      <c r="Q51" s="500"/>
      <c r="R51" s="501"/>
      <c r="S51" s="501"/>
      <c r="T51" s="501"/>
      <c r="U51" s="348"/>
      <c r="V51" s="353"/>
      <c r="W51" s="501"/>
      <c r="X51" s="501"/>
      <c r="Y51" s="501"/>
      <c r="Z51" s="348"/>
      <c r="AA51" s="348"/>
      <c r="AB51" s="500"/>
      <c r="AC51" s="500"/>
      <c r="AD51" s="500"/>
      <c r="AE51" s="348"/>
      <c r="AF51" s="348"/>
    </row>
    <row r="52" spans="17:32" ht="12.75">
      <c r="Q52" s="500"/>
      <c r="R52" s="501"/>
      <c r="S52" s="501"/>
      <c r="T52" s="501"/>
      <c r="U52" s="348"/>
      <c r="V52" s="353"/>
      <c r="W52" s="501"/>
      <c r="X52" s="501"/>
      <c r="Y52" s="501"/>
      <c r="Z52" s="348"/>
      <c r="AA52" s="348"/>
      <c r="AB52" s="500"/>
      <c r="AC52" s="500"/>
      <c r="AD52" s="500"/>
      <c r="AE52" s="348"/>
      <c r="AF52" s="348"/>
    </row>
    <row r="53" spans="17:32" ht="12.75">
      <c r="Q53" s="500"/>
      <c r="R53" s="501"/>
      <c r="S53" s="501"/>
      <c r="T53" s="501"/>
      <c r="U53" s="348"/>
      <c r="V53" s="353"/>
      <c r="W53" s="501"/>
      <c r="X53" s="501"/>
      <c r="Y53" s="501"/>
      <c r="Z53" s="348"/>
      <c r="AA53" s="348"/>
      <c r="AB53" s="500"/>
      <c r="AC53" s="500"/>
      <c r="AD53" s="500"/>
      <c r="AE53" s="348"/>
      <c r="AF53" s="348"/>
    </row>
    <row r="54" spans="17:32" ht="12.75">
      <c r="Q54" s="500"/>
      <c r="R54" s="501"/>
      <c r="S54" s="501"/>
      <c r="T54" s="501"/>
      <c r="U54" s="348"/>
      <c r="V54" s="353"/>
      <c r="W54" s="501"/>
      <c r="X54" s="501"/>
      <c r="Y54" s="501"/>
      <c r="Z54" s="348"/>
      <c r="AA54" s="348"/>
      <c r="AB54" s="500"/>
      <c r="AC54" s="500"/>
      <c r="AD54" s="500"/>
      <c r="AE54" s="348"/>
      <c r="AF54" s="348"/>
    </row>
    <row r="55" spans="17:32" ht="12.75">
      <c r="Q55" s="500"/>
      <c r="R55" s="501"/>
      <c r="S55" s="501"/>
      <c r="T55" s="501"/>
      <c r="U55" s="348"/>
      <c r="V55" s="353"/>
      <c r="W55" s="501"/>
      <c r="X55" s="501"/>
      <c r="Y55" s="501"/>
      <c r="Z55" s="348"/>
      <c r="AA55" s="348"/>
      <c r="AB55" s="500"/>
      <c r="AC55" s="500"/>
      <c r="AD55" s="500"/>
      <c r="AE55" s="348"/>
      <c r="AF55" s="348"/>
    </row>
    <row r="56" spans="17:32" ht="12.75">
      <c r="Q56" s="500"/>
      <c r="R56" s="501"/>
      <c r="S56" s="501"/>
      <c r="T56" s="501"/>
      <c r="U56" s="348"/>
      <c r="V56" s="353"/>
      <c r="W56" s="501"/>
      <c r="X56" s="501"/>
      <c r="Y56" s="501"/>
      <c r="Z56" s="348"/>
      <c r="AA56" s="348"/>
      <c r="AB56" s="500"/>
      <c r="AC56" s="501"/>
      <c r="AD56" s="500"/>
      <c r="AE56" s="348"/>
      <c r="AF56" s="348"/>
    </row>
    <row r="57" spans="17:32" ht="12.75">
      <c r="Q57" s="500"/>
      <c r="R57" s="501"/>
      <c r="S57" s="501"/>
      <c r="T57" s="501"/>
      <c r="U57" s="348"/>
      <c r="V57" s="353"/>
      <c r="W57" s="501"/>
      <c r="X57" s="501"/>
      <c r="Y57" s="501"/>
      <c r="Z57" s="348"/>
      <c r="AA57" s="348"/>
      <c r="AB57" s="500"/>
      <c r="AC57" s="501"/>
      <c r="AD57" s="500"/>
      <c r="AE57" s="348"/>
      <c r="AF57" s="348"/>
    </row>
    <row r="58" spans="17:32" ht="12.75">
      <c r="Q58" s="500"/>
      <c r="R58" s="500"/>
      <c r="S58" s="500"/>
      <c r="T58" s="500"/>
      <c r="U58" s="348"/>
      <c r="V58" s="353"/>
      <c r="W58" s="501"/>
      <c r="X58" s="501"/>
      <c r="Y58" s="501"/>
      <c r="Z58" s="348"/>
      <c r="AA58" s="348"/>
      <c r="AB58" s="500"/>
      <c r="AC58" s="501"/>
      <c r="AD58" s="500"/>
      <c r="AE58" s="348"/>
      <c r="AF58" s="348"/>
    </row>
    <row r="59" spans="17:32" ht="12.75">
      <c r="Q59" s="500"/>
      <c r="R59" s="501"/>
      <c r="S59" s="500"/>
      <c r="T59" s="501"/>
      <c r="U59" s="348"/>
      <c r="V59" s="353"/>
      <c r="W59" s="500"/>
      <c r="X59" s="500"/>
      <c r="Y59" s="500"/>
      <c r="Z59" s="348"/>
      <c r="AA59" s="348"/>
      <c r="AB59" s="500"/>
      <c r="AC59" s="501"/>
      <c r="AD59" s="500"/>
      <c r="AE59" s="348"/>
      <c r="AF59" s="348"/>
    </row>
    <row r="60" spans="17:32" ht="12.75">
      <c r="Q60" s="500"/>
      <c r="R60" s="501"/>
      <c r="S60" s="501"/>
      <c r="T60" s="501"/>
      <c r="U60" s="348"/>
      <c r="V60" s="353"/>
      <c r="W60" s="501"/>
      <c r="X60" s="501"/>
      <c r="Y60" s="501"/>
      <c r="Z60" s="348"/>
      <c r="AA60" s="348"/>
      <c r="AB60" s="500"/>
      <c r="AC60" s="501"/>
      <c r="AD60" s="500"/>
      <c r="AE60" s="348"/>
      <c r="AF60" s="348"/>
    </row>
    <row r="61" spans="17:32" ht="12.75">
      <c r="Q61" s="500"/>
      <c r="R61" s="501"/>
      <c r="S61" s="501"/>
      <c r="T61" s="501"/>
      <c r="U61" s="348"/>
      <c r="V61" s="353"/>
      <c r="W61" s="501"/>
      <c r="X61" s="501"/>
      <c r="Y61" s="501"/>
      <c r="Z61" s="348"/>
      <c r="AA61" s="348"/>
      <c r="AB61" s="500"/>
      <c r="AC61" s="501"/>
      <c r="AD61" s="501"/>
      <c r="AE61" s="348"/>
      <c r="AF61" s="348"/>
    </row>
    <row r="62" spans="17:32" ht="12.75">
      <c r="Q62" s="348"/>
      <c r="R62" s="353"/>
      <c r="S62" s="353"/>
      <c r="T62" s="353"/>
      <c r="U62" s="353"/>
      <c r="V62" s="353"/>
      <c r="W62" s="353"/>
      <c r="X62" s="353"/>
      <c r="Y62" s="348"/>
      <c r="Z62" s="348"/>
      <c r="AA62" s="348"/>
      <c r="AB62" s="348"/>
      <c r="AC62" s="348"/>
      <c r="AD62" s="348"/>
      <c r="AE62" s="348"/>
      <c r="AF62" s="348"/>
    </row>
    <row r="63" spans="17:32" ht="12.75">
      <c r="Q63" s="499"/>
      <c r="R63" s="499"/>
      <c r="S63" s="499"/>
      <c r="T63" s="353"/>
      <c r="U63" s="353"/>
      <c r="V63" s="353"/>
      <c r="W63" s="353"/>
      <c r="X63" s="353"/>
      <c r="Y63" s="348"/>
      <c r="Z63" s="348"/>
      <c r="AA63" s="348"/>
      <c r="AB63" s="348"/>
      <c r="AC63" s="348"/>
      <c r="AD63" s="348"/>
      <c r="AE63" s="348"/>
      <c r="AF63" s="348"/>
    </row>
    <row r="64" spans="17:32" ht="12.75">
      <c r="Q64" s="500"/>
      <c r="R64" s="501"/>
      <c r="S64" s="500"/>
      <c r="T64" s="348"/>
      <c r="U64" s="348"/>
      <c r="V64" s="348"/>
      <c r="W64" s="348"/>
      <c r="X64" s="348"/>
      <c r="Y64" s="348"/>
      <c r="Z64" s="348"/>
      <c r="AA64" s="348"/>
      <c r="AB64" s="348"/>
      <c r="AC64" s="348"/>
      <c r="AD64" s="348"/>
      <c r="AE64" s="348"/>
      <c r="AF64" s="348"/>
    </row>
    <row r="65" spans="17:32" ht="12.75">
      <c r="Q65" s="500"/>
      <c r="R65" s="501"/>
      <c r="S65" s="500"/>
      <c r="T65" s="348"/>
      <c r="U65" s="348"/>
      <c r="V65" s="348"/>
      <c r="W65" s="348"/>
      <c r="X65" s="348"/>
      <c r="Y65" s="348"/>
      <c r="Z65" s="348"/>
      <c r="AA65" s="348"/>
      <c r="AB65" s="348"/>
      <c r="AC65" s="348"/>
      <c r="AD65" s="348"/>
      <c r="AE65" s="348"/>
      <c r="AF65" s="348"/>
    </row>
    <row r="66" spans="17:32" ht="12.75" customHeight="1">
      <c r="Q66" s="500"/>
      <c r="R66" s="501"/>
      <c r="S66" s="500"/>
      <c r="T66" s="348"/>
      <c r="U66" s="348"/>
      <c r="V66" s="348"/>
      <c r="W66" s="348"/>
      <c r="X66" s="348"/>
      <c r="Y66" s="348"/>
      <c r="Z66" s="348"/>
      <c r="AA66" s="348"/>
      <c r="AB66" s="348"/>
      <c r="AC66" s="348"/>
      <c r="AD66" s="348"/>
      <c r="AE66" s="348"/>
      <c r="AF66" s="348"/>
    </row>
    <row r="67" spans="17:32" ht="12.75" customHeight="1">
      <c r="Q67" s="500"/>
      <c r="R67" s="501"/>
      <c r="S67" s="500"/>
      <c r="T67" s="348"/>
      <c r="U67" s="348"/>
      <c r="V67" s="348"/>
      <c r="W67" s="348"/>
      <c r="X67" s="348"/>
      <c r="Y67" s="348"/>
      <c r="Z67" s="348"/>
      <c r="AA67" s="348"/>
      <c r="AB67" s="348"/>
      <c r="AC67" s="348"/>
      <c r="AD67" s="348"/>
      <c r="AE67" s="348"/>
      <c r="AF67" s="348"/>
    </row>
    <row r="68" spans="17:32" ht="12.75" customHeight="1">
      <c r="Q68" s="500"/>
      <c r="R68" s="500"/>
      <c r="S68" s="500"/>
      <c r="T68" s="348"/>
      <c r="U68" s="348"/>
      <c r="V68" s="348"/>
      <c r="W68" s="348"/>
      <c r="X68" s="348"/>
      <c r="Y68" s="348"/>
      <c r="Z68" s="348"/>
      <c r="AA68" s="348"/>
      <c r="AB68" s="348"/>
      <c r="AC68" s="348"/>
      <c r="AD68" s="348"/>
      <c r="AE68" s="348"/>
      <c r="AF68" s="348"/>
    </row>
    <row r="69" spans="16:32" ht="12.75" customHeight="1">
      <c r="P69" s="88"/>
      <c r="Q69" s="500"/>
      <c r="R69" s="500"/>
      <c r="S69" s="500"/>
      <c r="T69" s="348"/>
      <c r="U69" s="348"/>
      <c r="V69" s="348"/>
      <c r="W69" s="348"/>
      <c r="X69" s="348"/>
      <c r="Y69" s="348"/>
      <c r="Z69" s="348"/>
      <c r="AA69" s="348"/>
      <c r="AB69" s="348"/>
      <c r="AC69" s="348"/>
      <c r="AD69" s="348"/>
      <c r="AE69" s="348"/>
      <c r="AF69" s="348"/>
    </row>
    <row r="70" spans="16:32" ht="12.75" customHeight="1">
      <c r="P70" s="88"/>
      <c r="Q70" s="500"/>
      <c r="R70" s="500"/>
      <c r="S70" s="500"/>
      <c r="T70" s="348"/>
      <c r="U70" s="348"/>
      <c r="V70" s="348"/>
      <c r="W70" s="348"/>
      <c r="X70" s="348"/>
      <c r="Y70" s="348"/>
      <c r="Z70" s="348"/>
      <c r="AA70" s="348"/>
      <c r="AB70" s="348"/>
      <c r="AC70" s="348"/>
      <c r="AD70" s="348"/>
      <c r="AE70" s="348"/>
      <c r="AF70" s="348"/>
    </row>
    <row r="71" spans="16:32" ht="12.75" customHeight="1">
      <c r="P71" s="88"/>
      <c r="Q71" s="500"/>
      <c r="R71" s="500"/>
      <c r="S71" s="500"/>
      <c r="T71" s="348"/>
      <c r="U71" s="348"/>
      <c r="V71" s="348"/>
      <c r="W71" s="348"/>
      <c r="X71" s="348"/>
      <c r="Y71" s="348"/>
      <c r="Z71" s="348"/>
      <c r="AA71" s="348"/>
      <c r="AB71" s="348"/>
      <c r="AC71" s="348"/>
      <c r="AD71" s="348"/>
      <c r="AE71" s="348"/>
      <c r="AF71" s="348"/>
    </row>
    <row r="72" spans="16:32" ht="12.75" customHeight="1">
      <c r="P72" s="88"/>
      <c r="Q72" s="500"/>
      <c r="R72" s="500"/>
      <c r="S72" s="500"/>
      <c r="T72" s="348"/>
      <c r="U72" s="348"/>
      <c r="V72" s="348"/>
      <c r="W72" s="348"/>
      <c r="X72" s="348"/>
      <c r="Y72" s="348"/>
      <c r="Z72" s="348"/>
      <c r="AA72" s="348"/>
      <c r="AB72" s="348"/>
      <c r="AC72" s="348"/>
      <c r="AD72" s="348"/>
      <c r="AE72" s="348"/>
      <c r="AF72" s="348"/>
    </row>
    <row r="73" spans="16:32" ht="12.75" customHeight="1">
      <c r="P73" s="88"/>
      <c r="Q73" s="500"/>
      <c r="R73" s="501"/>
      <c r="S73" s="500"/>
      <c r="T73" s="348"/>
      <c r="U73" s="348"/>
      <c r="V73" s="348"/>
      <c r="W73" s="348"/>
      <c r="X73" s="348"/>
      <c r="Y73" s="348"/>
      <c r="Z73" s="348"/>
      <c r="AA73" s="348"/>
      <c r="AB73" s="348"/>
      <c r="AC73" s="348"/>
      <c r="AD73" s="348"/>
      <c r="AE73" s="348"/>
      <c r="AF73" s="348"/>
    </row>
    <row r="74" spans="16:32" ht="12.75">
      <c r="P74" s="88"/>
      <c r="Q74" s="500"/>
      <c r="R74" s="501"/>
      <c r="S74" s="500"/>
      <c r="T74" s="348"/>
      <c r="U74" s="348"/>
      <c r="V74" s="348"/>
      <c r="W74" s="348"/>
      <c r="X74" s="348"/>
      <c r="Y74" s="348"/>
      <c r="Z74" s="348"/>
      <c r="AA74" s="348"/>
      <c r="AB74" s="348"/>
      <c r="AC74" s="348"/>
      <c r="AD74" s="348"/>
      <c r="AE74" s="348"/>
      <c r="AF74" s="348"/>
    </row>
    <row r="75" spans="16:32" ht="12.75">
      <c r="P75" s="88"/>
      <c r="Q75" s="500"/>
      <c r="R75" s="501"/>
      <c r="S75" s="500"/>
      <c r="T75" s="348"/>
      <c r="U75" s="348"/>
      <c r="V75" s="348"/>
      <c r="W75" s="348"/>
      <c r="X75" s="348"/>
      <c r="Y75" s="348"/>
      <c r="Z75" s="348"/>
      <c r="AA75" s="348"/>
      <c r="AB75" s="348"/>
      <c r="AC75" s="348"/>
      <c r="AD75" s="348"/>
      <c r="AE75" s="348"/>
      <c r="AF75" s="348"/>
    </row>
    <row r="76" spans="16:32" ht="12.75">
      <c r="P76" s="88"/>
      <c r="Q76" s="500"/>
      <c r="R76" s="501"/>
      <c r="S76" s="500"/>
      <c r="T76" s="348"/>
      <c r="U76" s="348"/>
      <c r="V76" s="348"/>
      <c r="W76" s="348"/>
      <c r="X76" s="348"/>
      <c r="Y76" s="348"/>
      <c r="Z76" s="348"/>
      <c r="AA76" s="348"/>
      <c r="AB76" s="348"/>
      <c r="AC76" s="348"/>
      <c r="AD76" s="348"/>
      <c r="AE76" s="348"/>
      <c r="AF76" s="348"/>
    </row>
    <row r="77" spans="16:32" ht="12.75">
      <c r="P77" s="88"/>
      <c r="Q77" s="500"/>
      <c r="R77" s="501"/>
      <c r="S77" s="500"/>
      <c r="T77" s="348"/>
      <c r="U77" s="348"/>
      <c r="V77" s="348"/>
      <c r="W77" s="348"/>
      <c r="X77" s="348"/>
      <c r="Y77" s="348"/>
      <c r="Z77" s="348"/>
      <c r="AA77" s="348"/>
      <c r="AB77" s="348"/>
      <c r="AC77" s="348"/>
      <c r="AD77" s="348"/>
      <c r="AE77" s="348"/>
      <c r="AF77" s="348"/>
    </row>
    <row r="78" spans="16:32" ht="12.75">
      <c r="P78" s="88"/>
      <c r="Q78" s="500"/>
      <c r="R78" s="501"/>
      <c r="S78" s="501"/>
      <c r="T78" s="348"/>
      <c r="U78" s="348"/>
      <c r="V78" s="348"/>
      <c r="W78" s="348"/>
      <c r="X78" s="348"/>
      <c r="Y78" s="348"/>
      <c r="Z78" s="348"/>
      <c r="AA78" s="348"/>
      <c r="AB78" s="348"/>
      <c r="AC78" s="348"/>
      <c r="AD78" s="348"/>
      <c r="AE78" s="348"/>
      <c r="AF78" s="348"/>
    </row>
    <row r="79" spans="16:32" ht="12.75">
      <c r="P79" s="88"/>
      <c r="Q79" s="348"/>
      <c r="R79" s="348"/>
      <c r="S79" s="348"/>
      <c r="T79" s="348"/>
      <c r="U79" s="348"/>
      <c r="V79" s="348"/>
      <c r="W79" s="348"/>
      <c r="X79" s="348"/>
      <c r="Y79" s="348"/>
      <c r="Z79" s="348"/>
      <c r="AA79" s="348"/>
      <c r="AB79" s="348"/>
      <c r="AC79" s="348"/>
      <c r="AD79" s="348"/>
      <c r="AE79" s="348"/>
      <c r="AF79" s="348"/>
    </row>
    <row r="80" spans="16:32" ht="12.75">
      <c r="P80" s="88"/>
      <c r="Q80" s="348"/>
      <c r="R80" s="348"/>
      <c r="S80" s="348"/>
      <c r="T80" s="348"/>
      <c r="U80" s="348"/>
      <c r="V80" s="348"/>
      <c r="W80" s="348"/>
      <c r="X80" s="348"/>
      <c r="Y80" s="348"/>
      <c r="Z80" s="348"/>
      <c r="AA80" s="348"/>
      <c r="AB80" s="348"/>
      <c r="AC80" s="348"/>
      <c r="AD80" s="348"/>
      <c r="AE80" s="348"/>
      <c r="AF80" s="348"/>
    </row>
    <row r="81" spans="16:32" ht="12.75">
      <c r="P81" s="88"/>
      <c r="Q81" s="348"/>
      <c r="R81" s="348"/>
      <c r="S81" s="348"/>
      <c r="T81" s="348"/>
      <c r="U81" s="348"/>
      <c r="V81" s="348"/>
      <c r="W81" s="348"/>
      <c r="X81" s="348"/>
      <c r="Y81" s="348"/>
      <c r="Z81" s="348"/>
      <c r="AA81" s="348"/>
      <c r="AB81" s="348"/>
      <c r="AC81" s="348"/>
      <c r="AD81" s="348"/>
      <c r="AE81" s="348"/>
      <c r="AF81" s="348"/>
    </row>
    <row r="82" spans="16:32" ht="12.75">
      <c r="P82" s="88"/>
      <c r="Q82" s="348"/>
      <c r="R82" s="348"/>
      <c r="S82" s="348"/>
      <c r="T82" s="348"/>
      <c r="U82" s="348"/>
      <c r="V82" s="348"/>
      <c r="W82" s="348"/>
      <c r="X82" s="348"/>
      <c r="Y82" s="348"/>
      <c r="Z82" s="348"/>
      <c r="AA82" s="348"/>
      <c r="AB82" s="348"/>
      <c r="AC82" s="348"/>
      <c r="AD82" s="348"/>
      <c r="AE82" s="348"/>
      <c r="AF82" s="348"/>
    </row>
    <row r="83" spans="16:32" ht="12.75">
      <c r="P83" s="88"/>
      <c r="Q83" s="348"/>
      <c r="R83" s="348"/>
      <c r="S83" s="348"/>
      <c r="T83" s="348"/>
      <c r="U83" s="348"/>
      <c r="V83" s="348"/>
      <c r="W83" s="348"/>
      <c r="X83" s="348"/>
      <c r="Y83" s="348"/>
      <c r="Z83" s="348"/>
      <c r="AA83" s="348"/>
      <c r="AB83" s="348"/>
      <c r="AC83" s="348"/>
      <c r="AD83" s="348"/>
      <c r="AE83" s="348"/>
      <c r="AF83" s="348"/>
    </row>
    <row r="84" ht="12.75">
      <c r="P84" s="88"/>
    </row>
    <row r="85" ht="12.75">
      <c r="P85" s="88"/>
    </row>
    <row r="86" ht="12.75">
      <c r="P86" s="88"/>
    </row>
    <row r="87" ht="12.75">
      <c r="P87" s="88"/>
    </row>
    <row r="88" ht="12.75">
      <c r="P88" s="88"/>
    </row>
    <row r="89" ht="12.75">
      <c r="P89" s="88"/>
    </row>
    <row r="90" ht="12.75">
      <c r="P90" s="88"/>
    </row>
    <row r="91" ht="12.75">
      <c r="P91" s="88"/>
    </row>
    <row r="92" ht="12.75">
      <c r="P92" s="88"/>
    </row>
    <row r="93" ht="12.75">
      <c r="P93" s="88"/>
    </row>
    <row r="94" ht="12.75">
      <c r="P94" s="88"/>
    </row>
    <row r="95" ht="12.75">
      <c r="P95" s="88"/>
    </row>
    <row r="96" ht="12.75">
      <c r="P96" s="88"/>
    </row>
    <row r="97" ht="12.75">
      <c r="P97" s="88"/>
    </row>
    <row r="98" ht="12.75">
      <c r="P98" s="88"/>
    </row>
    <row r="99" ht="12.75">
      <c r="P99" s="88"/>
    </row>
    <row r="100" ht="12.75">
      <c r="P100" s="88"/>
    </row>
    <row r="101" spans="1:16" ht="14.25">
      <c r="A101" s="207"/>
      <c r="B101" s="207"/>
      <c r="C101" s="207"/>
      <c r="D101" s="207"/>
      <c r="E101" s="207"/>
      <c r="F101" s="207"/>
      <c r="G101" s="207"/>
      <c r="H101" s="207"/>
      <c r="I101" s="207"/>
      <c r="J101" s="207"/>
      <c r="K101" s="207"/>
      <c r="L101" s="207"/>
      <c r="M101" s="207"/>
      <c r="N101" s="207"/>
      <c r="O101" s="207"/>
      <c r="P101" s="88"/>
    </row>
    <row r="102" ht="12.75">
      <c r="P102" s="88"/>
    </row>
  </sheetData>
  <sheetProtection/>
  <mergeCells count="9">
    <mergeCell ref="K7:M7"/>
    <mergeCell ref="T7:V7"/>
    <mergeCell ref="A4:V5"/>
    <mergeCell ref="A7:A8"/>
    <mergeCell ref="B7:D7"/>
    <mergeCell ref="E7:G7"/>
    <mergeCell ref="H7:J7"/>
    <mergeCell ref="N7:P7"/>
    <mergeCell ref="Q7:S7"/>
  </mergeCells>
  <printOptions/>
  <pageMargins left="0.75" right="0.75" top="1" bottom="1" header="0.5" footer="0.5"/>
  <pageSetup fitToHeight="1" fitToWidth="1" horizontalDpi="600" verticalDpi="600" orientation="portrait" scale="49" r:id="rId2"/>
  <headerFooter alignWithMargins="0">
    <oddFooter>&amp;C&amp;14B-&amp;P-4</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AP158"/>
  <sheetViews>
    <sheetView zoomScale="75" zoomScaleNormal="75" zoomScalePageLayoutView="0" workbookViewId="0" topLeftCell="A1">
      <selection activeCell="R67" sqref="R67"/>
    </sheetView>
  </sheetViews>
  <sheetFormatPr defaultColWidth="9.140625" defaultRowHeight="12.75"/>
  <cols>
    <col min="1" max="1" width="11.421875" style="88" customWidth="1"/>
    <col min="2" max="2" width="9.8515625" style="288" customWidth="1"/>
    <col min="3" max="3" width="10.421875" style="288" customWidth="1"/>
    <col min="4" max="4" width="11.57421875" style="288" customWidth="1"/>
    <col min="5" max="5" width="10.8515625" style="288" bestFit="1" customWidth="1"/>
    <col min="6" max="6" width="10.7109375" style="288" bestFit="1" customWidth="1"/>
    <col min="7" max="7" width="12.28125" style="288" customWidth="1"/>
    <col min="8" max="8" width="10.8515625" style="288" bestFit="1" customWidth="1"/>
    <col min="9" max="9" width="10.7109375" style="288" bestFit="1" customWidth="1"/>
    <col min="10" max="10" width="13.421875" style="288" bestFit="1" customWidth="1"/>
    <col min="11" max="11" width="9.8515625" style="288" customWidth="1"/>
    <col min="12" max="12" width="10.140625" style="288" bestFit="1" customWidth="1"/>
    <col min="13" max="13" width="13.421875" style="288" bestFit="1" customWidth="1"/>
    <col min="14" max="14" width="9.421875" style="288" customWidth="1"/>
    <col min="15" max="15" width="12.57421875" style="288" customWidth="1"/>
    <col min="16" max="16" width="13.421875" style="288" bestFit="1" customWidth="1"/>
    <col min="17" max="17" width="9.28125" style="88" customWidth="1"/>
    <col min="18" max="18" width="10.00390625" style="88" customWidth="1"/>
    <col min="19" max="19" width="12.00390625" style="88" bestFit="1" customWidth="1"/>
    <col min="20" max="20" width="11.00390625" style="88" customWidth="1"/>
    <col min="21" max="21" width="12.00390625" style="88" customWidth="1"/>
    <col min="22" max="22" width="12.57421875" style="88" customWidth="1"/>
    <col min="23" max="23" width="10.8515625" style="88" bestFit="1" customWidth="1"/>
    <col min="24" max="25" width="9.140625" style="88" customWidth="1"/>
    <col min="26" max="26" width="10.8515625" style="88" customWidth="1"/>
    <col min="27" max="27" width="10.421875" style="88" customWidth="1"/>
    <col min="28" max="33" width="9.140625" style="88" customWidth="1"/>
    <col min="34" max="34" width="8.00390625" style="88" bestFit="1" customWidth="1"/>
    <col min="35" max="16384" width="9.140625" style="88" customWidth="1"/>
  </cols>
  <sheetData>
    <row r="1" ht="26.25">
      <c r="A1" s="335" t="s">
        <v>142</v>
      </c>
    </row>
    <row r="2" spans="1:16" ht="18">
      <c r="A2" s="82" t="s">
        <v>121</v>
      </c>
      <c r="B2" s="156"/>
      <c r="C2" s="156"/>
      <c r="D2" s="156"/>
      <c r="E2" s="156"/>
      <c r="F2" s="156"/>
      <c r="G2" s="156"/>
      <c r="H2" s="156"/>
      <c r="I2" s="156"/>
      <c r="J2" s="156"/>
      <c r="K2" s="156"/>
      <c r="L2" s="156"/>
      <c r="M2" s="156"/>
      <c r="N2" s="156"/>
      <c r="O2" s="156"/>
      <c r="P2" s="156"/>
    </row>
    <row r="3" spans="1:16" ht="14.25">
      <c r="A3" s="90"/>
      <c r="B3" s="156"/>
      <c r="C3" s="156"/>
      <c r="D3" s="156"/>
      <c r="E3" s="156"/>
      <c r="F3" s="156"/>
      <c r="G3" s="156"/>
      <c r="H3" s="156"/>
      <c r="I3" s="156"/>
      <c r="J3" s="156"/>
      <c r="K3" s="156"/>
      <c r="L3" s="156"/>
      <c r="M3" s="156"/>
      <c r="N3" s="156"/>
      <c r="O3" s="156"/>
      <c r="P3" s="156"/>
    </row>
    <row r="4" spans="1:22" ht="15" customHeight="1">
      <c r="A4" s="568" t="s">
        <v>122</v>
      </c>
      <c r="B4" s="568"/>
      <c r="C4" s="568"/>
      <c r="D4" s="568"/>
      <c r="E4" s="568"/>
      <c r="F4" s="568"/>
      <c r="G4" s="568"/>
      <c r="H4" s="568"/>
      <c r="I4" s="568"/>
      <c r="J4" s="568"/>
      <c r="K4" s="568"/>
      <c r="L4" s="568"/>
      <c r="M4" s="568"/>
      <c r="N4" s="568"/>
      <c r="O4" s="568"/>
      <c r="P4" s="568"/>
      <c r="Q4" s="568"/>
      <c r="R4" s="568"/>
      <c r="S4" s="568"/>
      <c r="T4" s="568"/>
      <c r="U4" s="568"/>
      <c r="V4" s="568"/>
    </row>
    <row r="5" spans="1:22" ht="15" customHeight="1">
      <c r="A5" s="568"/>
      <c r="B5" s="568"/>
      <c r="C5" s="568"/>
      <c r="D5" s="568"/>
      <c r="E5" s="568"/>
      <c r="F5" s="568"/>
      <c r="G5" s="568"/>
      <c r="H5" s="568"/>
      <c r="I5" s="568"/>
      <c r="J5" s="568"/>
      <c r="K5" s="568"/>
      <c r="L5" s="568"/>
      <c r="M5" s="568"/>
      <c r="N5" s="568"/>
      <c r="O5" s="568"/>
      <c r="P5" s="568"/>
      <c r="Q5" s="568"/>
      <c r="R5" s="568"/>
      <c r="S5" s="568"/>
      <c r="T5" s="568"/>
      <c r="U5" s="568"/>
      <c r="V5" s="568"/>
    </row>
    <row r="6" spans="1:16" ht="15" customHeight="1">
      <c r="A6" s="332"/>
      <c r="B6" s="332"/>
      <c r="C6" s="332"/>
      <c r="D6" s="332"/>
      <c r="E6" s="332"/>
      <c r="F6" s="332"/>
      <c r="G6" s="332"/>
      <c r="H6" s="332"/>
      <c r="I6" s="332"/>
      <c r="J6" s="332"/>
      <c r="K6" s="332"/>
      <c r="L6" s="332"/>
      <c r="M6" s="332"/>
      <c r="N6" s="332"/>
      <c r="O6" s="332"/>
      <c r="P6" s="332"/>
    </row>
    <row r="7" spans="1:16" ht="15" thickBot="1">
      <c r="A7" s="83"/>
      <c r="B7" s="156"/>
      <c r="C7" s="156"/>
      <c r="D7" s="156"/>
      <c r="E7" s="156"/>
      <c r="F7" s="156"/>
      <c r="G7" s="156"/>
      <c r="H7" s="156"/>
      <c r="I7" s="156"/>
      <c r="J7" s="156"/>
      <c r="K7" s="156"/>
      <c r="L7" s="156"/>
      <c r="M7" s="156"/>
      <c r="N7" s="156"/>
      <c r="O7" s="156"/>
      <c r="P7" s="156"/>
    </row>
    <row r="8" spans="1:22" ht="13.5" customHeight="1">
      <c r="A8" s="559" t="s">
        <v>12</v>
      </c>
      <c r="B8" s="564" t="s">
        <v>17</v>
      </c>
      <c r="C8" s="562"/>
      <c r="D8" s="565"/>
      <c r="E8" s="561" t="s">
        <v>129</v>
      </c>
      <c r="F8" s="562"/>
      <c r="G8" s="565"/>
      <c r="H8" s="561" t="s">
        <v>131</v>
      </c>
      <c r="I8" s="562"/>
      <c r="J8" s="565"/>
      <c r="K8" s="561" t="s">
        <v>128</v>
      </c>
      <c r="L8" s="562"/>
      <c r="M8" s="565"/>
      <c r="N8" s="561" t="s">
        <v>130</v>
      </c>
      <c r="O8" s="562"/>
      <c r="P8" s="565"/>
      <c r="Q8" s="561" t="s">
        <v>132</v>
      </c>
      <c r="R8" s="562"/>
      <c r="S8" s="565"/>
      <c r="T8" s="561" t="s">
        <v>11</v>
      </c>
      <c r="U8" s="562"/>
      <c r="V8" s="565"/>
    </row>
    <row r="9" spans="1:22" ht="43.5" customHeight="1" thickBot="1">
      <c r="A9" s="560"/>
      <c r="B9" s="344" t="s">
        <v>5</v>
      </c>
      <c r="C9" s="342" t="s">
        <v>343</v>
      </c>
      <c r="D9" s="343" t="s">
        <v>22</v>
      </c>
      <c r="E9" s="283" t="s">
        <v>5</v>
      </c>
      <c r="F9" s="342" t="s">
        <v>343</v>
      </c>
      <c r="G9" s="343" t="s">
        <v>22</v>
      </c>
      <c r="H9" s="283" t="s">
        <v>5</v>
      </c>
      <c r="I9" s="342" t="s">
        <v>343</v>
      </c>
      <c r="J9" s="343" t="s">
        <v>22</v>
      </c>
      <c r="K9" s="283" t="s">
        <v>5</v>
      </c>
      <c r="L9" s="342" t="s">
        <v>343</v>
      </c>
      <c r="M9" s="343" t="s">
        <v>22</v>
      </c>
      <c r="N9" s="283" t="s">
        <v>5</v>
      </c>
      <c r="O9" s="342" t="s">
        <v>343</v>
      </c>
      <c r="P9" s="343" t="s">
        <v>22</v>
      </c>
      <c r="Q9" s="283" t="s">
        <v>5</v>
      </c>
      <c r="R9" s="342" t="s">
        <v>343</v>
      </c>
      <c r="S9" s="343" t="s">
        <v>22</v>
      </c>
      <c r="T9" s="283" t="s">
        <v>5</v>
      </c>
      <c r="U9" s="342" t="s">
        <v>343</v>
      </c>
      <c r="V9" s="401" t="s">
        <v>22</v>
      </c>
    </row>
    <row r="10" spans="1:22" ht="12.75">
      <c r="A10" s="91">
        <v>1996</v>
      </c>
      <c r="B10" s="336">
        <v>85083</v>
      </c>
      <c r="C10" s="397">
        <v>95479</v>
      </c>
      <c r="D10" s="92">
        <f aca="true" t="shared" si="0" ref="D10:D24">IF(C10=0,"NA",B10/C10)</f>
        <v>0.8911174184899298</v>
      </c>
      <c r="E10" s="336">
        <v>25471</v>
      </c>
      <c r="F10" s="397">
        <v>29035</v>
      </c>
      <c r="G10" s="92">
        <f aca="true" t="shared" si="1" ref="G10:G24">IF(F10=0,"NA",E10/F10)</f>
        <v>0.8772515929051146</v>
      </c>
      <c r="H10" s="336"/>
      <c r="I10" s="397"/>
      <c r="J10" s="92"/>
      <c r="K10" s="336"/>
      <c r="L10" s="397"/>
      <c r="M10" s="92"/>
      <c r="N10" s="336"/>
      <c r="O10" s="397"/>
      <c r="P10" s="92"/>
      <c r="Q10" s="336"/>
      <c r="R10" s="397"/>
      <c r="S10" s="92"/>
      <c r="T10" s="336">
        <f>SUM(Q10,N10,K10,H10,E10,B10)</f>
        <v>110554</v>
      </c>
      <c r="U10" s="397">
        <f>SUM(R10,O10,L10,I10,F10,C10)</f>
        <v>124514</v>
      </c>
      <c r="V10" s="92">
        <f aca="true" t="shared" si="2" ref="V10:V21">IF(U10=0,"NA",T10/U10)</f>
        <v>0.8878840933549641</v>
      </c>
    </row>
    <row r="11" spans="1:22" ht="12.75">
      <c r="A11" s="89">
        <v>1997</v>
      </c>
      <c r="B11" s="337">
        <v>118360</v>
      </c>
      <c r="C11" s="396">
        <v>131237</v>
      </c>
      <c r="D11" s="84">
        <f t="shared" si="0"/>
        <v>0.9018798052378522</v>
      </c>
      <c r="E11" s="337">
        <v>38270</v>
      </c>
      <c r="F11" s="396">
        <v>42697</v>
      </c>
      <c r="G11" s="84">
        <f t="shared" si="1"/>
        <v>0.896315900414549</v>
      </c>
      <c r="H11" s="337"/>
      <c r="I11" s="396"/>
      <c r="J11" s="84"/>
      <c r="K11" s="337">
        <v>104</v>
      </c>
      <c r="L11" s="396">
        <v>146</v>
      </c>
      <c r="M11" s="84">
        <f aca="true" t="shared" si="3" ref="M11:M22">IF(L11=0,"NA",K11/L11)</f>
        <v>0.7123287671232876</v>
      </c>
      <c r="N11" s="337">
        <v>14</v>
      </c>
      <c r="O11" s="396">
        <v>17</v>
      </c>
      <c r="P11" s="84">
        <f aca="true" t="shared" si="4" ref="P11:P22">IF(O11=0,"NA",N11/O11)</f>
        <v>0.8235294117647058</v>
      </c>
      <c r="Q11" s="337"/>
      <c r="R11" s="396"/>
      <c r="S11" s="84"/>
      <c r="T11" s="337">
        <f aca="true" t="shared" si="5" ref="T11:T24">SUM(Q11,N11,K11,H11,E11,B11)</f>
        <v>156748</v>
      </c>
      <c r="U11" s="396">
        <f aca="true" t="shared" si="6" ref="U11:U24">SUM(R11,O11,L11,I11,F11,C11)</f>
        <v>174097</v>
      </c>
      <c r="V11" s="84">
        <f t="shared" si="2"/>
        <v>0.900348656208895</v>
      </c>
    </row>
    <row r="12" spans="1:22" ht="12.75">
      <c r="A12" s="89">
        <v>1998</v>
      </c>
      <c r="B12" s="337">
        <v>139466</v>
      </c>
      <c r="C12" s="396">
        <v>152935</v>
      </c>
      <c r="D12" s="84">
        <f t="shared" si="0"/>
        <v>0.9119299048615425</v>
      </c>
      <c r="E12" s="337">
        <v>46930</v>
      </c>
      <c r="F12" s="396">
        <v>51577</v>
      </c>
      <c r="G12" s="84">
        <f t="shared" si="1"/>
        <v>0.9099017003703201</v>
      </c>
      <c r="H12" s="337"/>
      <c r="I12" s="396"/>
      <c r="J12" s="84"/>
      <c r="K12" s="337">
        <v>214</v>
      </c>
      <c r="L12" s="396">
        <v>281</v>
      </c>
      <c r="M12" s="84">
        <f t="shared" si="3"/>
        <v>0.7615658362989324</v>
      </c>
      <c r="N12" s="337">
        <v>15</v>
      </c>
      <c r="O12" s="396">
        <v>22</v>
      </c>
      <c r="P12" s="84">
        <f t="shared" si="4"/>
        <v>0.6818181818181818</v>
      </c>
      <c r="Q12" s="337"/>
      <c r="R12" s="396"/>
      <c r="S12" s="84"/>
      <c r="T12" s="337">
        <f t="shared" si="5"/>
        <v>186625</v>
      </c>
      <c r="U12" s="396">
        <f t="shared" si="6"/>
        <v>204815</v>
      </c>
      <c r="V12" s="84">
        <f t="shared" si="2"/>
        <v>0.9111881453995069</v>
      </c>
    </row>
    <row r="13" spans="1:22" ht="12.75">
      <c r="A13" s="89">
        <v>1999</v>
      </c>
      <c r="B13" s="337">
        <v>166674</v>
      </c>
      <c r="C13" s="396">
        <v>179825</v>
      </c>
      <c r="D13" s="84">
        <f t="shared" si="0"/>
        <v>0.926867788127346</v>
      </c>
      <c r="E13" s="337">
        <v>58280</v>
      </c>
      <c r="F13" s="396">
        <v>62655</v>
      </c>
      <c r="G13" s="84">
        <f t="shared" si="1"/>
        <v>0.930173170537068</v>
      </c>
      <c r="H13" s="337"/>
      <c r="I13" s="396"/>
      <c r="J13" s="84"/>
      <c r="K13" s="337">
        <v>172</v>
      </c>
      <c r="L13" s="396">
        <v>197</v>
      </c>
      <c r="M13" s="84">
        <f t="shared" si="3"/>
        <v>0.8730964467005076</v>
      </c>
      <c r="N13" s="337">
        <v>8</v>
      </c>
      <c r="O13" s="396">
        <v>9</v>
      </c>
      <c r="P13" s="84">
        <f t="shared" si="4"/>
        <v>0.8888888888888888</v>
      </c>
      <c r="Q13" s="337"/>
      <c r="R13" s="396"/>
      <c r="S13" s="84"/>
      <c r="T13" s="337">
        <f t="shared" si="5"/>
        <v>225134</v>
      </c>
      <c r="U13" s="396">
        <f t="shared" si="6"/>
        <v>242686</v>
      </c>
      <c r="V13" s="84">
        <f t="shared" si="2"/>
        <v>0.9276760917399438</v>
      </c>
    </row>
    <row r="14" spans="1:22" ht="12.75">
      <c r="A14" s="89">
        <v>2000</v>
      </c>
      <c r="B14" s="337">
        <v>189022</v>
      </c>
      <c r="C14" s="396">
        <v>201953</v>
      </c>
      <c r="D14" s="84">
        <f t="shared" si="0"/>
        <v>0.9359702505038301</v>
      </c>
      <c r="E14" s="337">
        <v>66843</v>
      </c>
      <c r="F14" s="396">
        <v>71158</v>
      </c>
      <c r="G14" s="84">
        <f t="shared" si="1"/>
        <v>0.9393602968042947</v>
      </c>
      <c r="H14" s="337"/>
      <c r="I14" s="396"/>
      <c r="J14" s="84"/>
      <c r="K14" s="337">
        <v>333</v>
      </c>
      <c r="L14" s="396">
        <v>404</v>
      </c>
      <c r="M14" s="84">
        <f t="shared" si="3"/>
        <v>0.8242574257425742</v>
      </c>
      <c r="N14" s="337">
        <v>2</v>
      </c>
      <c r="O14" s="396">
        <v>2</v>
      </c>
      <c r="P14" s="84">
        <f t="shared" si="4"/>
        <v>1</v>
      </c>
      <c r="Q14" s="337"/>
      <c r="R14" s="396"/>
      <c r="S14" s="84"/>
      <c r="T14" s="337">
        <f t="shared" si="5"/>
        <v>256200</v>
      </c>
      <c r="U14" s="396">
        <f t="shared" si="6"/>
        <v>273517</v>
      </c>
      <c r="V14" s="84">
        <f t="shared" si="2"/>
        <v>0.9366876647520995</v>
      </c>
    </row>
    <row r="15" spans="1:22" ht="12.75">
      <c r="A15" s="89">
        <v>2001</v>
      </c>
      <c r="B15" s="337">
        <v>190401</v>
      </c>
      <c r="C15" s="396">
        <v>203869</v>
      </c>
      <c r="D15" s="84">
        <f t="shared" si="0"/>
        <v>0.9339379699709127</v>
      </c>
      <c r="E15" s="337">
        <v>69228</v>
      </c>
      <c r="F15" s="396">
        <v>74136</v>
      </c>
      <c r="G15" s="84">
        <f t="shared" si="1"/>
        <v>0.9337973454192295</v>
      </c>
      <c r="H15" s="337"/>
      <c r="I15" s="396"/>
      <c r="J15" s="84"/>
      <c r="K15" s="337">
        <v>269</v>
      </c>
      <c r="L15" s="396">
        <v>320</v>
      </c>
      <c r="M15" s="84">
        <f t="shared" si="3"/>
        <v>0.840625</v>
      </c>
      <c r="N15" s="337">
        <v>2</v>
      </c>
      <c r="O15" s="396">
        <v>2</v>
      </c>
      <c r="P15" s="84">
        <f t="shared" si="4"/>
        <v>1</v>
      </c>
      <c r="Q15" s="337"/>
      <c r="R15" s="396"/>
      <c r="S15" s="84"/>
      <c r="T15" s="337">
        <f t="shared" si="5"/>
        <v>259900</v>
      </c>
      <c r="U15" s="396">
        <f t="shared" si="6"/>
        <v>278327</v>
      </c>
      <c r="V15" s="84">
        <f t="shared" si="2"/>
        <v>0.93379370309025</v>
      </c>
    </row>
    <row r="16" spans="1:22" ht="12.75">
      <c r="A16" s="89">
        <v>2002</v>
      </c>
      <c r="B16" s="337">
        <v>209707</v>
      </c>
      <c r="C16" s="396">
        <v>220049</v>
      </c>
      <c r="D16" s="84">
        <f t="shared" si="0"/>
        <v>0.9530013769660394</v>
      </c>
      <c r="E16" s="337">
        <v>76389</v>
      </c>
      <c r="F16" s="396">
        <v>80843</v>
      </c>
      <c r="G16" s="84">
        <f t="shared" si="1"/>
        <v>0.944905557685885</v>
      </c>
      <c r="H16" s="337"/>
      <c r="I16" s="396"/>
      <c r="J16" s="84"/>
      <c r="K16" s="337">
        <v>495</v>
      </c>
      <c r="L16" s="396">
        <v>580</v>
      </c>
      <c r="M16" s="84">
        <f t="shared" si="3"/>
        <v>0.853448275862069</v>
      </c>
      <c r="N16" s="337">
        <v>10</v>
      </c>
      <c r="O16" s="396">
        <v>10</v>
      </c>
      <c r="P16" s="84">
        <f t="shared" si="4"/>
        <v>1</v>
      </c>
      <c r="Q16" s="337"/>
      <c r="R16" s="396"/>
      <c r="S16" s="84"/>
      <c r="T16" s="337">
        <f t="shared" si="5"/>
        <v>286601</v>
      </c>
      <c r="U16" s="396">
        <f t="shared" si="6"/>
        <v>301482</v>
      </c>
      <c r="V16" s="84">
        <f t="shared" si="2"/>
        <v>0.9506405025839022</v>
      </c>
    </row>
    <row r="17" spans="1:22" ht="12.75">
      <c r="A17" s="89">
        <v>2003</v>
      </c>
      <c r="B17" s="337">
        <v>221841</v>
      </c>
      <c r="C17" s="396">
        <v>229523</v>
      </c>
      <c r="D17" s="84">
        <f t="shared" si="0"/>
        <v>0.9665305873485446</v>
      </c>
      <c r="E17" s="337">
        <v>85176</v>
      </c>
      <c r="F17" s="396">
        <v>88686</v>
      </c>
      <c r="G17" s="84">
        <f t="shared" si="1"/>
        <v>0.9604221635883905</v>
      </c>
      <c r="H17" s="337"/>
      <c r="I17" s="396"/>
      <c r="J17" s="84"/>
      <c r="K17" s="337">
        <v>550</v>
      </c>
      <c r="L17" s="396">
        <v>624</v>
      </c>
      <c r="M17" s="84">
        <f t="shared" si="3"/>
        <v>0.8814102564102564</v>
      </c>
      <c r="N17" s="337">
        <v>7</v>
      </c>
      <c r="O17" s="396">
        <v>11</v>
      </c>
      <c r="P17" s="84">
        <f t="shared" si="4"/>
        <v>0.6363636363636364</v>
      </c>
      <c r="Q17" s="337"/>
      <c r="R17" s="396"/>
      <c r="S17" s="84"/>
      <c r="T17" s="337">
        <f t="shared" si="5"/>
        <v>307574</v>
      </c>
      <c r="U17" s="396">
        <f t="shared" si="6"/>
        <v>318844</v>
      </c>
      <c r="V17" s="84">
        <f t="shared" si="2"/>
        <v>0.9646535609890731</v>
      </c>
    </row>
    <row r="18" spans="1:22" ht="12.75">
      <c r="A18" s="89">
        <v>2004</v>
      </c>
      <c r="B18" s="337">
        <v>225100</v>
      </c>
      <c r="C18" s="396">
        <v>229963</v>
      </c>
      <c r="D18" s="84">
        <f t="shared" si="0"/>
        <v>0.9788531198497149</v>
      </c>
      <c r="E18" s="337">
        <v>104212</v>
      </c>
      <c r="F18" s="396">
        <v>106551</v>
      </c>
      <c r="G18" s="84">
        <f t="shared" si="1"/>
        <v>0.9780480708768571</v>
      </c>
      <c r="H18" s="337"/>
      <c r="I18" s="396"/>
      <c r="J18" s="84"/>
      <c r="K18" s="337">
        <v>132</v>
      </c>
      <c r="L18" s="396">
        <v>144</v>
      </c>
      <c r="M18" s="84">
        <f t="shared" si="3"/>
        <v>0.9166666666666666</v>
      </c>
      <c r="N18" s="337">
        <v>4</v>
      </c>
      <c r="O18" s="396">
        <v>5</v>
      </c>
      <c r="P18" s="84">
        <f t="shared" si="4"/>
        <v>0.8</v>
      </c>
      <c r="Q18" s="337"/>
      <c r="R18" s="396"/>
      <c r="S18" s="84"/>
      <c r="T18" s="337">
        <f t="shared" si="5"/>
        <v>329448</v>
      </c>
      <c r="U18" s="396">
        <f t="shared" si="6"/>
        <v>336663</v>
      </c>
      <c r="V18" s="84">
        <f t="shared" si="2"/>
        <v>0.9785690735245631</v>
      </c>
    </row>
    <row r="19" spans="1:22" ht="12.75">
      <c r="A19" s="89">
        <v>2005</v>
      </c>
      <c r="B19" s="337">
        <v>237304</v>
      </c>
      <c r="C19" s="396">
        <v>240635</v>
      </c>
      <c r="D19" s="84">
        <f t="shared" si="0"/>
        <v>0.9861574583913396</v>
      </c>
      <c r="E19" s="337">
        <v>99077</v>
      </c>
      <c r="F19" s="396">
        <v>100760</v>
      </c>
      <c r="G19" s="84">
        <f t="shared" si="1"/>
        <v>0.983296943231441</v>
      </c>
      <c r="H19" s="337"/>
      <c r="I19" s="396"/>
      <c r="J19" s="84"/>
      <c r="K19" s="337">
        <v>203</v>
      </c>
      <c r="L19" s="396">
        <v>210</v>
      </c>
      <c r="M19" s="84">
        <f t="shared" si="3"/>
        <v>0.9666666666666667</v>
      </c>
      <c r="N19" s="337">
        <v>37</v>
      </c>
      <c r="O19" s="396">
        <v>41</v>
      </c>
      <c r="P19" s="84">
        <f t="shared" si="4"/>
        <v>0.9024390243902439</v>
      </c>
      <c r="Q19" s="337"/>
      <c r="R19" s="396"/>
      <c r="S19" s="84"/>
      <c r="T19" s="337">
        <f t="shared" si="5"/>
        <v>336621</v>
      </c>
      <c r="U19" s="396">
        <f t="shared" si="6"/>
        <v>341646</v>
      </c>
      <c r="V19" s="84">
        <f t="shared" si="2"/>
        <v>0.9852917932596899</v>
      </c>
    </row>
    <row r="20" spans="1:22" ht="12.75">
      <c r="A20" s="89">
        <v>2006</v>
      </c>
      <c r="B20" s="337">
        <v>213397</v>
      </c>
      <c r="C20" s="396">
        <v>215340</v>
      </c>
      <c r="D20" s="84">
        <f t="shared" si="0"/>
        <v>0.9909770595337606</v>
      </c>
      <c r="E20" s="337">
        <v>87504</v>
      </c>
      <c r="F20" s="396">
        <v>88404</v>
      </c>
      <c r="G20" s="84">
        <f t="shared" si="1"/>
        <v>0.9898194651825709</v>
      </c>
      <c r="H20" s="337"/>
      <c r="I20" s="396"/>
      <c r="J20" s="84"/>
      <c r="K20" s="337">
        <v>109</v>
      </c>
      <c r="L20" s="396">
        <v>113</v>
      </c>
      <c r="M20" s="84">
        <f t="shared" si="3"/>
        <v>0.9646017699115044</v>
      </c>
      <c r="N20" s="337">
        <v>23</v>
      </c>
      <c r="O20" s="396">
        <v>23</v>
      </c>
      <c r="P20" s="84">
        <f t="shared" si="4"/>
        <v>1</v>
      </c>
      <c r="Q20" s="337"/>
      <c r="R20" s="396"/>
      <c r="S20" s="84"/>
      <c r="T20" s="337">
        <f t="shared" si="5"/>
        <v>301033</v>
      </c>
      <c r="U20" s="396">
        <f t="shared" si="6"/>
        <v>303880</v>
      </c>
      <c r="V20" s="84">
        <f t="shared" si="2"/>
        <v>0.9906311701987627</v>
      </c>
    </row>
    <row r="21" spans="1:22" ht="12.75">
      <c r="A21" s="89">
        <v>2007</v>
      </c>
      <c r="B21" s="337">
        <v>208893</v>
      </c>
      <c r="C21" s="396">
        <v>209854</v>
      </c>
      <c r="D21" s="84">
        <f t="shared" si="0"/>
        <v>0.9954206257683914</v>
      </c>
      <c r="E21" s="337">
        <v>76170</v>
      </c>
      <c r="F21" s="396">
        <v>76619</v>
      </c>
      <c r="G21" s="84">
        <f t="shared" si="1"/>
        <v>0.9941398347668333</v>
      </c>
      <c r="H21" s="337"/>
      <c r="I21" s="396"/>
      <c r="J21" s="84"/>
      <c r="K21" s="337">
        <v>26</v>
      </c>
      <c r="L21" s="396">
        <v>26</v>
      </c>
      <c r="M21" s="84">
        <f t="shared" si="3"/>
        <v>1</v>
      </c>
      <c r="N21" s="337">
        <v>30</v>
      </c>
      <c r="O21" s="396">
        <v>32</v>
      </c>
      <c r="P21" s="84">
        <f t="shared" si="4"/>
        <v>0.9375</v>
      </c>
      <c r="Q21" s="337">
        <v>2556</v>
      </c>
      <c r="R21" s="396">
        <v>2488</v>
      </c>
      <c r="S21" s="84">
        <f>IF(R21=0,"NA",Q21/R21)</f>
        <v>1.027331189710611</v>
      </c>
      <c r="T21" s="337">
        <f t="shared" si="5"/>
        <v>287675</v>
      </c>
      <c r="U21" s="396">
        <f t="shared" si="6"/>
        <v>289019</v>
      </c>
      <c r="V21" s="84">
        <f t="shared" si="2"/>
        <v>0.9953497866922244</v>
      </c>
    </row>
    <row r="22" spans="1:22" ht="12.75">
      <c r="A22" s="89">
        <v>2008</v>
      </c>
      <c r="B22" s="337">
        <v>191269</v>
      </c>
      <c r="C22" s="396">
        <v>191720</v>
      </c>
      <c r="D22" s="84">
        <f t="shared" si="0"/>
        <v>0.9976476110995202</v>
      </c>
      <c r="E22" s="337">
        <v>67972</v>
      </c>
      <c r="F22" s="396">
        <v>68137</v>
      </c>
      <c r="G22" s="84">
        <f t="shared" si="1"/>
        <v>0.9975784082069947</v>
      </c>
      <c r="H22" s="337">
        <v>9791</v>
      </c>
      <c r="I22" s="396">
        <v>9309</v>
      </c>
      <c r="J22" s="84">
        <f>IF(I22=0,"NA",H22/I22)</f>
        <v>1.0517778493930605</v>
      </c>
      <c r="K22" s="337">
        <v>27</v>
      </c>
      <c r="L22" s="396">
        <v>27</v>
      </c>
      <c r="M22" s="84">
        <f t="shared" si="3"/>
        <v>1</v>
      </c>
      <c r="N22" s="337">
        <v>25</v>
      </c>
      <c r="O22" s="396">
        <v>25</v>
      </c>
      <c r="P22" s="84">
        <f t="shared" si="4"/>
        <v>1</v>
      </c>
      <c r="Q22" s="337">
        <v>2729</v>
      </c>
      <c r="R22" s="396">
        <v>2551</v>
      </c>
      <c r="S22" s="84">
        <f>IF(R22=0,"NA",Q22/R22)</f>
        <v>1.0697765582124656</v>
      </c>
      <c r="T22" s="337">
        <f t="shared" si="5"/>
        <v>271813</v>
      </c>
      <c r="U22" s="396">
        <f t="shared" si="6"/>
        <v>271769</v>
      </c>
      <c r="V22" s="84">
        <f>IF(U22=0,"NA",T22/U22)</f>
        <v>1.0001619022037098</v>
      </c>
    </row>
    <row r="23" spans="1:22" ht="12.75">
      <c r="A23" s="89">
        <v>2009</v>
      </c>
      <c r="B23" s="337">
        <v>48325</v>
      </c>
      <c r="C23" s="396">
        <v>48384</v>
      </c>
      <c r="D23" s="84">
        <f t="shared" si="0"/>
        <v>0.9987805886243386</v>
      </c>
      <c r="E23" s="337">
        <v>7702</v>
      </c>
      <c r="F23" s="396">
        <v>7724</v>
      </c>
      <c r="G23" s="84">
        <f t="shared" si="1"/>
        <v>0.997151734852408</v>
      </c>
      <c r="H23" s="337">
        <v>883</v>
      </c>
      <c r="I23" s="396">
        <v>728</v>
      </c>
      <c r="J23" s="84">
        <f>IF(I23=0,"NA",H23/I23)</f>
        <v>1.2129120879120878</v>
      </c>
      <c r="K23" s="337">
        <v>231</v>
      </c>
      <c r="L23" s="396">
        <v>235</v>
      </c>
      <c r="M23" s="84">
        <f>IF(L23=0,"NA",K23/L23)</f>
        <v>0.9829787234042553</v>
      </c>
      <c r="N23" s="337">
        <v>12</v>
      </c>
      <c r="O23" s="396">
        <v>12</v>
      </c>
      <c r="P23" s="84">
        <f>IF(O23=0,"NA",N23/O23)</f>
        <v>1</v>
      </c>
      <c r="Q23" s="337">
        <v>109</v>
      </c>
      <c r="R23" s="396">
        <v>97</v>
      </c>
      <c r="S23" s="84">
        <f>IF(R23=0,"NA",Q23/R23)</f>
        <v>1.1237113402061856</v>
      </c>
      <c r="T23" s="337">
        <f t="shared" si="5"/>
        <v>57262</v>
      </c>
      <c r="U23" s="396">
        <f t="shared" si="6"/>
        <v>57180</v>
      </c>
      <c r="V23" s="84">
        <f>IF(U23=0,"NA",T23/U23)</f>
        <v>1.0014340678558937</v>
      </c>
    </row>
    <row r="24" spans="1:22" ht="13.5" thickBot="1">
      <c r="A24" s="89">
        <v>2010</v>
      </c>
      <c r="B24" s="369">
        <v>426</v>
      </c>
      <c r="C24" s="398">
        <v>426</v>
      </c>
      <c r="D24" s="94">
        <f t="shared" si="0"/>
        <v>1</v>
      </c>
      <c r="E24" s="369">
        <v>85</v>
      </c>
      <c r="F24" s="398">
        <v>86</v>
      </c>
      <c r="G24" s="94">
        <f t="shared" si="1"/>
        <v>0.9883720930232558</v>
      </c>
      <c r="H24" s="369">
        <v>14</v>
      </c>
      <c r="I24" s="398">
        <v>13</v>
      </c>
      <c r="J24" s="94">
        <f>IF(I24=0,"NA",H24/I24)</f>
        <v>1.0769230769230769</v>
      </c>
      <c r="K24" s="369">
        <v>3</v>
      </c>
      <c r="L24" s="398">
        <v>3</v>
      </c>
      <c r="M24" s="94">
        <f>IF(L24=0,"NA",K24/L24)</f>
        <v>1</v>
      </c>
      <c r="N24" s="369"/>
      <c r="O24" s="398"/>
      <c r="P24" s="94"/>
      <c r="Q24" s="369">
        <v>3</v>
      </c>
      <c r="R24" s="398">
        <v>3</v>
      </c>
      <c r="S24" s="94">
        <f>IF(R24=0,"NA",Q24/R24)</f>
        <v>1</v>
      </c>
      <c r="T24" s="369">
        <f t="shared" si="5"/>
        <v>531</v>
      </c>
      <c r="U24" s="398">
        <f t="shared" si="6"/>
        <v>531</v>
      </c>
      <c r="V24" s="94">
        <f>IF(U24=0,"NA",T24/U24)</f>
        <v>1</v>
      </c>
    </row>
    <row r="25" spans="1:27" ht="13.5" thickBot="1">
      <c r="A25" s="85" t="s">
        <v>11</v>
      </c>
      <c r="B25" s="218">
        <f>SUM(B10:B24)</f>
        <v>2445268</v>
      </c>
      <c r="C25" s="272">
        <f>SUM(C10:C24)</f>
        <v>2551192</v>
      </c>
      <c r="D25" s="95">
        <f>B25/C25</f>
        <v>0.9584805847619465</v>
      </c>
      <c r="E25" s="218">
        <f>SUM(E10:E24)</f>
        <v>909309</v>
      </c>
      <c r="F25" s="272">
        <f>SUM(F10:F24)</f>
        <v>949068</v>
      </c>
      <c r="G25" s="95">
        <f>E25/F25</f>
        <v>0.9581073221307641</v>
      </c>
      <c r="H25" s="218">
        <f>SUM(H10:H24)</f>
        <v>10688</v>
      </c>
      <c r="I25" s="272">
        <f>SUM(I10:I24)</f>
        <v>10050</v>
      </c>
      <c r="J25" s="95">
        <f>H25/I25</f>
        <v>1.0634825870646767</v>
      </c>
      <c r="K25" s="218">
        <f>SUM(K10:K24)</f>
        <v>2868</v>
      </c>
      <c r="L25" s="272">
        <f>SUM(L10:L24)</f>
        <v>3310</v>
      </c>
      <c r="M25" s="95">
        <f>K25/L25</f>
        <v>0.8664652567975831</v>
      </c>
      <c r="N25" s="218">
        <f>SUM(N10:N24)</f>
        <v>189</v>
      </c>
      <c r="O25" s="272">
        <f>SUM(O10:O24)</f>
        <v>211</v>
      </c>
      <c r="P25" s="95">
        <f>N25/O25</f>
        <v>0.8957345971563981</v>
      </c>
      <c r="Q25" s="218">
        <f>SUM(Q10:Q24)</f>
        <v>5397</v>
      </c>
      <c r="R25" s="272">
        <f>SUM(R10:R24)</f>
        <v>5139</v>
      </c>
      <c r="S25" s="95">
        <f>Q25/R25</f>
        <v>1.0502043199065967</v>
      </c>
      <c r="T25" s="394">
        <f>SUM(T10:T24)</f>
        <v>3373719</v>
      </c>
      <c r="U25" s="395">
        <f>SUM(U10:U24)</f>
        <v>3518970</v>
      </c>
      <c r="V25" s="368">
        <f>T25/U25</f>
        <v>0.958723433277351</v>
      </c>
      <c r="AA25" s="464"/>
    </row>
    <row r="26" spans="1:28" s="348" customFormat="1" ht="12.75">
      <c r="A26" s="330"/>
      <c r="B26" s="376"/>
      <c r="C26" s="376"/>
      <c r="D26" s="384"/>
      <c r="E26" s="376"/>
      <c r="F26" s="376"/>
      <c r="G26" s="384"/>
      <c r="H26" s="376"/>
      <c r="I26" s="376"/>
      <c r="J26" s="384"/>
      <c r="N26" s="376"/>
      <c r="O26" s="376"/>
      <c r="P26" s="384"/>
      <c r="Q26" s="376"/>
      <c r="R26" s="376"/>
      <c r="S26" s="384"/>
      <c r="T26" s="376"/>
      <c r="U26" s="376"/>
      <c r="V26" s="384"/>
      <c r="Z26" s="376"/>
      <c r="AA26" s="376"/>
      <c r="AB26" s="384"/>
    </row>
    <row r="27" ht="12.75">
      <c r="V27" s="503"/>
    </row>
    <row r="28" spans="20:22" ht="12.75">
      <c r="T28" s="464"/>
      <c r="V28" s="535"/>
    </row>
    <row r="29" spans="1:42" ht="12.75">
      <c r="A29" s="287"/>
      <c r="Q29" s="348"/>
      <c r="R29" s="348"/>
      <c r="S29" s="361"/>
      <c r="T29" s="504"/>
      <c r="U29" s="361"/>
      <c r="V29" s="502"/>
      <c r="W29" s="361"/>
      <c r="X29" s="361"/>
      <c r="Y29" s="361"/>
      <c r="Z29" s="361"/>
      <c r="AA29" s="361"/>
      <c r="AB29" s="361"/>
      <c r="AC29" s="361"/>
      <c r="AD29" s="361"/>
      <c r="AE29" s="361"/>
      <c r="AF29" s="361"/>
      <c r="AG29" s="361"/>
      <c r="AH29" s="361"/>
      <c r="AI29" s="348"/>
      <c r="AJ29" s="348"/>
      <c r="AK29" s="348"/>
      <c r="AL29" s="348"/>
      <c r="AM29" s="348"/>
      <c r="AN29" s="348"/>
      <c r="AO29" s="348"/>
      <c r="AP29" s="348"/>
    </row>
    <row r="30" spans="17:42" ht="12.75">
      <c r="Q30" s="348"/>
      <c r="R30" s="348"/>
      <c r="S30" s="362"/>
      <c r="T30" s="505"/>
      <c r="U30" s="363"/>
      <c r="V30" s="536"/>
      <c r="W30" s="363"/>
      <c r="X30" s="363"/>
      <c r="Y30" s="363"/>
      <c r="Z30" s="363"/>
      <c r="AA30" s="363"/>
      <c r="AB30" s="363"/>
      <c r="AC30" s="362"/>
      <c r="AD30" s="363"/>
      <c r="AE30" s="362"/>
      <c r="AF30" s="362"/>
      <c r="AG30" s="363"/>
      <c r="AH30" s="363"/>
      <c r="AI30" s="348"/>
      <c r="AJ30" s="348"/>
      <c r="AK30" s="348"/>
      <c r="AL30" s="348"/>
      <c r="AM30" s="348"/>
      <c r="AN30" s="348"/>
      <c r="AO30" s="348"/>
      <c r="AP30" s="348"/>
    </row>
    <row r="31" spans="17:42" ht="12.75">
      <c r="Q31" s="361"/>
      <c r="R31" s="361"/>
      <c r="S31" s="362"/>
      <c r="T31" s="363"/>
      <c r="U31" s="363"/>
      <c r="V31" s="363"/>
      <c r="W31" s="362"/>
      <c r="X31" s="363"/>
      <c r="Y31" s="363"/>
      <c r="Z31" s="362"/>
      <c r="AA31" s="363"/>
      <c r="AB31" s="362"/>
      <c r="AC31" s="362"/>
      <c r="AD31" s="363"/>
      <c r="AE31" s="362"/>
      <c r="AF31" s="362"/>
      <c r="AG31" s="363"/>
      <c r="AH31" s="363"/>
      <c r="AI31" s="348"/>
      <c r="AJ31" s="348"/>
      <c r="AK31" s="348"/>
      <c r="AL31" s="348"/>
      <c r="AM31" s="348"/>
      <c r="AN31" s="348"/>
      <c r="AO31" s="348"/>
      <c r="AP31" s="348"/>
    </row>
    <row r="32" spans="17:36" ht="12.75">
      <c r="Q32" s="362"/>
      <c r="R32" s="362"/>
      <c r="S32" s="362"/>
      <c r="T32" s="363"/>
      <c r="U32" s="363"/>
      <c r="V32" s="363"/>
      <c r="W32" s="362"/>
      <c r="X32" s="363"/>
      <c r="Y32" s="363"/>
      <c r="Z32" s="362"/>
      <c r="AA32" s="362"/>
      <c r="AB32" s="362"/>
      <c r="AC32" s="362"/>
      <c r="AD32" s="362"/>
      <c r="AE32" s="362"/>
      <c r="AF32" s="362"/>
      <c r="AG32" s="363"/>
      <c r="AH32" s="363"/>
      <c r="AI32" s="348"/>
      <c r="AJ32" s="348"/>
    </row>
    <row r="33" spans="17:36" ht="12.75">
      <c r="Q33" s="362"/>
      <c r="R33" s="362"/>
      <c r="S33" s="362"/>
      <c r="T33" s="363"/>
      <c r="U33" s="363"/>
      <c r="V33" s="363"/>
      <c r="W33" s="363"/>
      <c r="X33" s="363"/>
      <c r="Y33" s="363"/>
      <c r="Z33" s="362"/>
      <c r="AA33" s="363"/>
      <c r="AB33" s="362"/>
      <c r="AC33" s="362"/>
      <c r="AD33" s="362"/>
      <c r="AE33" s="362"/>
      <c r="AF33" s="362"/>
      <c r="AG33" s="363"/>
      <c r="AH33" s="363"/>
      <c r="AI33" s="348"/>
      <c r="AJ33" s="348"/>
    </row>
    <row r="34" spans="17:36" ht="12.75">
      <c r="Q34" s="362"/>
      <c r="R34" s="362"/>
      <c r="S34" s="362"/>
      <c r="T34" s="363"/>
      <c r="U34" s="363"/>
      <c r="V34" s="363"/>
      <c r="W34" s="362"/>
      <c r="X34" s="363"/>
      <c r="Y34" s="363"/>
      <c r="Z34" s="362"/>
      <c r="AA34" s="363"/>
      <c r="AB34" s="362"/>
      <c r="AC34" s="362"/>
      <c r="AD34" s="363"/>
      <c r="AE34" s="362"/>
      <c r="AF34" s="362"/>
      <c r="AG34" s="363"/>
      <c r="AH34" s="363"/>
      <c r="AI34" s="348"/>
      <c r="AJ34" s="348"/>
    </row>
    <row r="35" spans="17:36" ht="12.75">
      <c r="Q35" s="362"/>
      <c r="R35" s="361"/>
      <c r="S35" s="361"/>
      <c r="T35" s="361"/>
      <c r="U35" s="361"/>
      <c r="V35" s="361"/>
      <c r="W35" s="361"/>
      <c r="X35" s="361"/>
      <c r="Y35" s="361"/>
      <c r="Z35" s="361"/>
      <c r="AA35" s="361"/>
      <c r="AB35" s="361"/>
      <c r="AC35" s="361"/>
      <c r="AD35" s="361"/>
      <c r="AE35" s="361"/>
      <c r="AF35" s="361"/>
      <c r="AG35" s="361"/>
      <c r="AH35" s="363"/>
      <c r="AI35" s="348"/>
      <c r="AJ35" s="348"/>
    </row>
    <row r="36" spans="17:36" ht="12.75">
      <c r="Q36" s="362"/>
      <c r="R36" s="362"/>
      <c r="S36" s="363"/>
      <c r="T36" s="363"/>
      <c r="U36" s="363"/>
      <c r="V36" s="363"/>
      <c r="W36" s="363"/>
      <c r="X36" s="363"/>
      <c r="Y36" s="363"/>
      <c r="Z36" s="363"/>
      <c r="AA36" s="363"/>
      <c r="AB36" s="362"/>
      <c r="AC36" s="363"/>
      <c r="AD36" s="362"/>
      <c r="AE36" s="362"/>
      <c r="AF36" s="363"/>
      <c r="AG36" s="363"/>
      <c r="AH36" s="363"/>
      <c r="AI36" s="348"/>
      <c r="AJ36" s="348"/>
    </row>
    <row r="37" spans="17:36" ht="12.75">
      <c r="Q37" s="362"/>
      <c r="R37" s="362"/>
      <c r="S37" s="363"/>
      <c r="T37" s="363"/>
      <c r="U37" s="363"/>
      <c r="V37" s="362"/>
      <c r="W37" s="363"/>
      <c r="X37" s="363"/>
      <c r="Y37" s="362"/>
      <c r="Z37" s="363"/>
      <c r="AA37" s="362"/>
      <c r="AB37" s="362"/>
      <c r="AC37" s="363"/>
      <c r="AD37" s="362"/>
      <c r="AE37" s="362"/>
      <c r="AF37" s="363"/>
      <c r="AG37" s="363"/>
      <c r="AH37" s="363"/>
      <c r="AI37" s="348"/>
      <c r="AJ37" s="348"/>
    </row>
    <row r="38" spans="17:36" ht="12.75">
      <c r="Q38" s="362"/>
      <c r="R38" s="362"/>
      <c r="S38" s="363"/>
      <c r="T38" s="363"/>
      <c r="U38" s="363"/>
      <c r="V38" s="362"/>
      <c r="W38" s="363"/>
      <c r="X38" s="363"/>
      <c r="Y38" s="362"/>
      <c r="Z38" s="362"/>
      <c r="AA38" s="362"/>
      <c r="AB38" s="362"/>
      <c r="AC38" s="362"/>
      <c r="AD38" s="362"/>
      <c r="AE38" s="362"/>
      <c r="AF38" s="363"/>
      <c r="AG38" s="363"/>
      <c r="AH38" s="363"/>
      <c r="AI38" s="348"/>
      <c r="AJ38" s="348"/>
    </row>
    <row r="39" spans="17:36" ht="12.75">
      <c r="Q39" s="362"/>
      <c r="R39" s="362"/>
      <c r="S39" s="363"/>
      <c r="T39" s="363"/>
      <c r="U39" s="363"/>
      <c r="V39" s="363"/>
      <c r="W39" s="363"/>
      <c r="X39" s="363"/>
      <c r="Y39" s="362"/>
      <c r="Z39" s="363"/>
      <c r="AA39" s="362"/>
      <c r="AB39" s="362"/>
      <c r="AC39" s="362"/>
      <c r="AD39" s="362"/>
      <c r="AE39" s="362"/>
      <c r="AF39" s="363"/>
      <c r="AG39" s="363"/>
      <c r="AH39" s="363"/>
      <c r="AI39" s="348"/>
      <c r="AJ39" s="348"/>
    </row>
    <row r="40" spans="17:36" ht="12.75">
      <c r="Q40" s="348"/>
      <c r="R40" s="362"/>
      <c r="S40" s="363"/>
      <c r="T40" s="363"/>
      <c r="U40" s="363"/>
      <c r="V40" s="362"/>
      <c r="W40" s="363"/>
      <c r="X40" s="363"/>
      <c r="Y40" s="362"/>
      <c r="Z40" s="363"/>
      <c r="AA40" s="362"/>
      <c r="AB40" s="362"/>
      <c r="AC40" s="362"/>
      <c r="AD40" s="362"/>
      <c r="AE40" s="362"/>
      <c r="AF40" s="363"/>
      <c r="AG40" s="363"/>
      <c r="AH40" s="363"/>
      <c r="AI40" s="348"/>
      <c r="AJ40" s="348"/>
    </row>
    <row r="41" spans="17:36" ht="12.75">
      <c r="Q41" s="348"/>
      <c r="R41" s="362"/>
      <c r="S41" s="363"/>
      <c r="T41" s="363"/>
      <c r="U41" s="363"/>
      <c r="V41" s="362"/>
      <c r="W41" s="363"/>
      <c r="X41" s="363"/>
      <c r="Y41" s="362"/>
      <c r="Z41" s="363"/>
      <c r="AA41" s="362"/>
      <c r="AB41" s="362"/>
      <c r="AC41" s="362"/>
      <c r="AD41" s="362"/>
      <c r="AE41" s="362"/>
      <c r="AF41" s="363"/>
      <c r="AG41" s="363"/>
      <c r="AH41" s="363"/>
      <c r="AI41" s="348"/>
      <c r="AJ41" s="348"/>
    </row>
    <row r="42" spans="17:36" ht="12.75">
      <c r="Q42" s="348"/>
      <c r="R42" s="362"/>
      <c r="S42" s="363"/>
      <c r="T42" s="363"/>
      <c r="U42" s="363"/>
      <c r="V42" s="362"/>
      <c r="W42" s="363"/>
      <c r="X42" s="363"/>
      <c r="Y42" s="362"/>
      <c r="Z42" s="362"/>
      <c r="AA42" s="362"/>
      <c r="AB42" s="362"/>
      <c r="AC42" s="362"/>
      <c r="AD42" s="362"/>
      <c r="AE42" s="362"/>
      <c r="AF42" s="363"/>
      <c r="AG42" s="363"/>
      <c r="AH42" s="363"/>
      <c r="AI42" s="348"/>
      <c r="AJ42" s="348"/>
    </row>
    <row r="43" spans="17:36" ht="12.75">
      <c r="Q43" s="348"/>
      <c r="R43" s="362"/>
      <c r="S43" s="363"/>
      <c r="T43" s="363"/>
      <c r="U43" s="363"/>
      <c r="V43" s="362"/>
      <c r="W43" s="363"/>
      <c r="X43" s="363"/>
      <c r="Y43" s="362"/>
      <c r="Z43" s="363"/>
      <c r="AA43" s="362"/>
      <c r="AB43" s="362"/>
      <c r="AC43" s="362"/>
      <c r="AD43" s="362"/>
      <c r="AE43" s="362"/>
      <c r="AF43" s="363"/>
      <c r="AG43" s="363"/>
      <c r="AH43" s="363"/>
      <c r="AI43" s="348"/>
      <c r="AJ43" s="348"/>
    </row>
    <row r="44" spans="17:36" ht="12.75">
      <c r="Q44" s="348"/>
      <c r="R44" s="362"/>
      <c r="S44" s="363"/>
      <c r="T44" s="363"/>
      <c r="U44" s="363"/>
      <c r="V44" s="362"/>
      <c r="W44" s="363"/>
      <c r="X44" s="363"/>
      <c r="Y44" s="362"/>
      <c r="Z44" s="363"/>
      <c r="AA44" s="362"/>
      <c r="AB44" s="362"/>
      <c r="AC44" s="362"/>
      <c r="AD44" s="362"/>
      <c r="AE44" s="362"/>
      <c r="AF44" s="363"/>
      <c r="AG44" s="363"/>
      <c r="AH44" s="363"/>
      <c r="AI44" s="348"/>
      <c r="AJ44" s="348"/>
    </row>
    <row r="45" spans="17:36" ht="12.75">
      <c r="Q45" s="352"/>
      <c r="R45" s="362"/>
      <c r="S45" s="363"/>
      <c r="T45" s="363"/>
      <c r="U45" s="363"/>
      <c r="V45" s="362"/>
      <c r="W45" s="363"/>
      <c r="X45" s="363"/>
      <c r="Y45" s="362"/>
      <c r="Z45" s="362"/>
      <c r="AA45" s="362"/>
      <c r="AB45" s="362"/>
      <c r="AC45" s="362"/>
      <c r="AD45" s="362"/>
      <c r="AE45" s="362"/>
      <c r="AF45" s="363"/>
      <c r="AG45" s="362"/>
      <c r="AH45" s="363"/>
      <c r="AI45" s="348"/>
      <c r="AJ45" s="348"/>
    </row>
    <row r="46" spans="17:36" ht="12.75">
      <c r="Q46" s="353"/>
      <c r="R46" s="362"/>
      <c r="S46" s="363"/>
      <c r="T46" s="363"/>
      <c r="U46" s="363"/>
      <c r="V46" s="362"/>
      <c r="W46" s="363"/>
      <c r="X46" s="363"/>
      <c r="Y46" s="362"/>
      <c r="Z46" s="362"/>
      <c r="AA46" s="362"/>
      <c r="AB46" s="362"/>
      <c r="AC46" s="362"/>
      <c r="AD46" s="362"/>
      <c r="AE46" s="362"/>
      <c r="AF46" s="362"/>
      <c r="AG46" s="363"/>
      <c r="AH46" s="363"/>
      <c r="AI46" s="348"/>
      <c r="AJ46" s="348"/>
    </row>
    <row r="47" spans="17:36" ht="12.75">
      <c r="Q47" s="353"/>
      <c r="R47" s="362"/>
      <c r="S47" s="362"/>
      <c r="T47" s="362"/>
      <c r="U47" s="362"/>
      <c r="V47" s="362"/>
      <c r="W47" s="363"/>
      <c r="X47" s="363"/>
      <c r="Y47" s="362"/>
      <c r="Z47" s="363"/>
      <c r="AA47" s="362"/>
      <c r="AB47" s="362"/>
      <c r="AC47" s="362"/>
      <c r="AD47" s="362"/>
      <c r="AE47" s="362"/>
      <c r="AF47" s="362"/>
      <c r="AG47" s="363"/>
      <c r="AH47" s="363"/>
      <c r="AI47" s="348"/>
      <c r="AJ47" s="348"/>
    </row>
    <row r="48" spans="17:36" ht="12.75">
      <c r="Q48" s="353"/>
      <c r="R48" s="362"/>
      <c r="S48" s="362"/>
      <c r="T48" s="362"/>
      <c r="U48" s="362"/>
      <c r="V48" s="362"/>
      <c r="W48" s="362"/>
      <c r="X48" s="362"/>
      <c r="Y48" s="362"/>
      <c r="Z48" s="363"/>
      <c r="AA48" s="362"/>
      <c r="AB48" s="362"/>
      <c r="AC48" s="362"/>
      <c r="AD48" s="362"/>
      <c r="AE48" s="362"/>
      <c r="AF48" s="362"/>
      <c r="AG48" s="362"/>
      <c r="AH48" s="363"/>
      <c r="AI48" s="348"/>
      <c r="AJ48" s="348"/>
    </row>
    <row r="49" spans="17:36" ht="12.75">
      <c r="Q49" s="353"/>
      <c r="R49" s="362"/>
      <c r="S49" s="363"/>
      <c r="T49" s="362"/>
      <c r="U49" s="362"/>
      <c r="V49" s="362"/>
      <c r="W49" s="362"/>
      <c r="X49" s="362"/>
      <c r="Y49" s="362"/>
      <c r="Z49" s="362"/>
      <c r="AA49" s="362"/>
      <c r="AB49" s="362"/>
      <c r="AC49" s="362"/>
      <c r="AD49" s="362"/>
      <c r="AE49" s="362"/>
      <c r="AF49" s="362"/>
      <c r="AG49" s="362"/>
      <c r="AH49" s="363"/>
      <c r="AI49" s="348"/>
      <c r="AJ49" s="348"/>
    </row>
    <row r="50" spans="17:36" ht="12.75">
      <c r="Q50" s="353"/>
      <c r="R50" s="362"/>
      <c r="S50" s="363"/>
      <c r="T50" s="363"/>
      <c r="U50" s="363"/>
      <c r="V50" s="362"/>
      <c r="W50" s="363"/>
      <c r="X50" s="363"/>
      <c r="Y50" s="363"/>
      <c r="Z50" s="363"/>
      <c r="AA50" s="362"/>
      <c r="AB50" s="362"/>
      <c r="AC50" s="362"/>
      <c r="AD50" s="362"/>
      <c r="AE50" s="362"/>
      <c r="AF50" s="362"/>
      <c r="AG50" s="362"/>
      <c r="AH50" s="363"/>
      <c r="AI50" s="348"/>
      <c r="AJ50" s="348"/>
    </row>
    <row r="51" spans="17:36" ht="12.75">
      <c r="Q51" s="353"/>
      <c r="R51" s="362"/>
      <c r="S51" s="363"/>
      <c r="T51" s="363"/>
      <c r="U51" s="363"/>
      <c r="V51" s="363"/>
      <c r="W51" s="363"/>
      <c r="X51" s="363"/>
      <c r="Y51" s="363"/>
      <c r="Z51" s="363"/>
      <c r="AA51" s="363"/>
      <c r="AB51" s="363"/>
      <c r="AC51" s="363"/>
      <c r="AD51" s="363"/>
      <c r="AE51" s="363"/>
      <c r="AF51" s="363"/>
      <c r="AG51" s="363"/>
      <c r="AH51" s="363"/>
      <c r="AI51" s="348"/>
      <c r="AJ51" s="348"/>
    </row>
    <row r="52" spans="17:36" ht="12.75">
      <c r="Q52" s="353"/>
      <c r="R52" s="362"/>
      <c r="S52" s="363"/>
      <c r="T52" s="363"/>
      <c r="U52" s="363"/>
      <c r="V52" s="363"/>
      <c r="W52" s="363"/>
      <c r="X52" s="363"/>
      <c r="Y52" s="362"/>
      <c r="Z52" s="363"/>
      <c r="AA52" s="362"/>
      <c r="AB52" s="362"/>
      <c r="AC52" s="362"/>
      <c r="AD52" s="362"/>
      <c r="AE52" s="362"/>
      <c r="AF52" s="363"/>
      <c r="AG52" s="363"/>
      <c r="AH52" s="348"/>
      <c r="AI52" s="348"/>
      <c r="AJ52" s="348"/>
    </row>
    <row r="53" spans="17:36" ht="12.75">
      <c r="Q53" s="353"/>
      <c r="R53" s="362"/>
      <c r="S53" s="363"/>
      <c r="T53" s="363"/>
      <c r="U53" s="363"/>
      <c r="V53" s="362"/>
      <c r="W53" s="363"/>
      <c r="X53" s="363"/>
      <c r="Y53" s="362"/>
      <c r="Z53" s="363"/>
      <c r="AA53" s="362"/>
      <c r="AB53" s="362"/>
      <c r="AC53" s="362"/>
      <c r="AD53" s="362"/>
      <c r="AE53" s="362"/>
      <c r="AF53" s="363"/>
      <c r="AG53" s="363"/>
      <c r="AH53" s="348"/>
      <c r="AI53" s="348"/>
      <c r="AJ53" s="348"/>
    </row>
    <row r="54" spans="17:36" ht="12.75">
      <c r="Q54" s="353"/>
      <c r="R54" s="362"/>
      <c r="S54" s="363"/>
      <c r="T54" s="363"/>
      <c r="U54" s="363"/>
      <c r="V54" s="361"/>
      <c r="W54" s="361"/>
      <c r="X54" s="361"/>
      <c r="Y54" s="361"/>
      <c r="Z54" s="361"/>
      <c r="AA54" s="361"/>
      <c r="AB54" s="362"/>
      <c r="AC54" s="363"/>
      <c r="AD54" s="362"/>
      <c r="AE54" s="362"/>
      <c r="AF54" s="363"/>
      <c r="AG54" s="363"/>
      <c r="AH54" s="348"/>
      <c r="AI54" s="348"/>
      <c r="AJ54" s="348"/>
    </row>
    <row r="55" spans="17:36" ht="12.75">
      <c r="Q55" s="353"/>
      <c r="R55" s="362"/>
      <c r="S55" s="363"/>
      <c r="T55" s="363"/>
      <c r="U55" s="362"/>
      <c r="V55" s="362"/>
      <c r="W55" s="348"/>
      <c r="X55" s="363"/>
      <c r="Y55" s="363"/>
      <c r="Z55" s="348"/>
      <c r="AA55" s="363"/>
      <c r="AB55" s="362"/>
      <c r="AC55" s="362"/>
      <c r="AD55" s="362"/>
      <c r="AE55" s="362"/>
      <c r="AF55" s="363"/>
      <c r="AG55" s="362"/>
      <c r="AH55" s="348"/>
      <c r="AI55" s="348"/>
      <c r="AJ55" s="348"/>
    </row>
    <row r="56" spans="17:36" ht="12.75">
      <c r="Q56" s="353"/>
      <c r="R56" s="362"/>
      <c r="S56" s="363"/>
      <c r="T56" s="363"/>
      <c r="U56" s="362"/>
      <c r="V56" s="362"/>
      <c r="W56" s="348"/>
      <c r="X56" s="363"/>
      <c r="Y56" s="362"/>
      <c r="Z56" s="348"/>
      <c r="AA56" s="363"/>
      <c r="AB56" s="362"/>
      <c r="AC56" s="362"/>
      <c r="AD56" s="362"/>
      <c r="AE56" s="362"/>
      <c r="AF56" s="363"/>
      <c r="AG56" s="363"/>
      <c r="AH56" s="348"/>
      <c r="AI56" s="348"/>
      <c r="AJ56" s="348"/>
    </row>
    <row r="57" spans="17:36" ht="12.75">
      <c r="Q57" s="353"/>
      <c r="R57" s="362"/>
      <c r="S57" s="363"/>
      <c r="T57" s="363"/>
      <c r="U57" s="362"/>
      <c r="V57" s="362"/>
      <c r="W57" s="348"/>
      <c r="X57" s="363"/>
      <c r="Y57" s="362"/>
      <c r="Z57" s="348"/>
      <c r="AA57" s="363"/>
      <c r="AB57" s="362"/>
      <c r="AC57" s="362"/>
      <c r="AD57" s="362"/>
      <c r="AE57" s="362"/>
      <c r="AF57" s="362"/>
      <c r="AG57" s="363"/>
      <c r="AH57" s="348"/>
      <c r="AI57" s="348"/>
      <c r="AJ57" s="348"/>
    </row>
    <row r="58" spans="17:36" ht="12.75">
      <c r="Q58" s="353"/>
      <c r="R58" s="362"/>
      <c r="S58" s="362"/>
      <c r="T58" s="362"/>
      <c r="U58" s="362"/>
      <c r="V58" s="362"/>
      <c r="W58" s="348"/>
      <c r="X58" s="363"/>
      <c r="Y58" s="362"/>
      <c r="Z58" s="348"/>
      <c r="AA58" s="363"/>
      <c r="AB58" s="362"/>
      <c r="AC58" s="363"/>
      <c r="AD58" s="362"/>
      <c r="AE58" s="362"/>
      <c r="AF58" s="362"/>
      <c r="AG58" s="363"/>
      <c r="AH58" s="348"/>
      <c r="AI58" s="348"/>
      <c r="AJ58" s="348"/>
    </row>
    <row r="59" spans="17:36" ht="12.75">
      <c r="Q59" s="353"/>
      <c r="R59" s="362"/>
      <c r="S59" s="362"/>
      <c r="T59" s="362"/>
      <c r="U59" s="362"/>
      <c r="V59" s="362"/>
      <c r="W59" s="348"/>
      <c r="X59" s="363"/>
      <c r="Y59" s="362"/>
      <c r="Z59" s="348"/>
      <c r="AA59" s="363"/>
      <c r="AB59" s="362"/>
      <c r="AC59" s="362"/>
      <c r="AD59" s="362"/>
      <c r="AE59" s="362"/>
      <c r="AF59" s="362"/>
      <c r="AG59" s="363"/>
      <c r="AH59" s="348"/>
      <c r="AI59" s="348"/>
      <c r="AJ59" s="348"/>
    </row>
    <row r="60" spans="17:36" ht="12.75">
      <c r="Q60" s="348"/>
      <c r="R60" s="362"/>
      <c r="S60" s="363"/>
      <c r="T60" s="362"/>
      <c r="U60" s="362"/>
      <c r="V60" s="362"/>
      <c r="W60" s="348"/>
      <c r="X60" s="363"/>
      <c r="Y60" s="362"/>
      <c r="Z60" s="348"/>
      <c r="AA60" s="363"/>
      <c r="AB60" s="362"/>
      <c r="AC60" s="362"/>
      <c r="AD60" s="362"/>
      <c r="AE60" s="362"/>
      <c r="AF60" s="362"/>
      <c r="AG60" s="362"/>
      <c r="AH60" s="348"/>
      <c r="AI60" s="348"/>
      <c r="AJ60" s="348"/>
    </row>
    <row r="61" spans="17:36" ht="12.75">
      <c r="Q61" s="348"/>
      <c r="R61" s="362"/>
      <c r="S61" s="362"/>
      <c r="T61" s="362"/>
      <c r="U61" s="362"/>
      <c r="V61" s="362"/>
      <c r="W61" s="348"/>
      <c r="X61" s="363"/>
      <c r="Y61" s="362"/>
      <c r="Z61" s="348"/>
      <c r="AA61" s="363"/>
      <c r="AB61" s="362"/>
      <c r="AC61" s="362"/>
      <c r="AD61" s="362"/>
      <c r="AE61" s="362"/>
      <c r="AF61" s="362"/>
      <c r="AG61" s="362"/>
      <c r="AH61" s="348"/>
      <c r="AI61" s="348"/>
      <c r="AJ61" s="348"/>
    </row>
    <row r="62" spans="17:36" ht="12.75">
      <c r="Q62" s="348"/>
      <c r="R62" s="362"/>
      <c r="S62" s="363"/>
      <c r="T62" s="363"/>
      <c r="U62" s="362"/>
      <c r="V62" s="362"/>
      <c r="W62" s="348"/>
      <c r="X62" s="363"/>
      <c r="Y62" s="362"/>
      <c r="Z62" s="348"/>
      <c r="AA62" s="363"/>
      <c r="AB62" s="362"/>
      <c r="AC62" s="363"/>
      <c r="AD62" s="362"/>
      <c r="AE62" s="362"/>
      <c r="AF62" s="362"/>
      <c r="AG62" s="362"/>
      <c r="AH62" s="348"/>
      <c r="AI62" s="348"/>
      <c r="AJ62" s="348"/>
    </row>
    <row r="63" spans="17:36" ht="12.75">
      <c r="Q63" s="348"/>
      <c r="R63" s="362"/>
      <c r="S63" s="363"/>
      <c r="T63" s="362"/>
      <c r="U63" s="362"/>
      <c r="V63" s="362"/>
      <c r="W63" s="348"/>
      <c r="X63" s="363"/>
      <c r="Y63" s="362"/>
      <c r="Z63" s="348"/>
      <c r="AA63" s="363"/>
      <c r="AB63" s="362"/>
      <c r="AC63" s="362"/>
      <c r="AD63" s="362"/>
      <c r="AE63" s="362"/>
      <c r="AF63" s="362"/>
      <c r="AG63" s="362"/>
      <c r="AH63" s="348"/>
      <c r="AI63" s="348"/>
      <c r="AJ63" s="348"/>
    </row>
    <row r="64" spans="18:36" ht="12.75">
      <c r="R64" s="362"/>
      <c r="S64" s="363"/>
      <c r="T64" s="363"/>
      <c r="U64" s="362"/>
      <c r="V64" s="362"/>
      <c r="W64" s="348"/>
      <c r="X64" s="362"/>
      <c r="Y64" s="362"/>
      <c r="Z64" s="348"/>
      <c r="AA64" s="363"/>
      <c r="AB64" s="362"/>
      <c r="AC64" s="363"/>
      <c r="AD64" s="362"/>
      <c r="AE64" s="362"/>
      <c r="AF64" s="363"/>
      <c r="AG64" s="363"/>
      <c r="AH64" s="348"/>
      <c r="AI64" s="348"/>
      <c r="AJ64" s="348"/>
    </row>
    <row r="65" spans="18:36" ht="12.75">
      <c r="R65" s="362"/>
      <c r="S65" s="363"/>
      <c r="T65" s="363"/>
      <c r="U65" s="362"/>
      <c r="V65" s="362"/>
      <c r="W65" s="348"/>
      <c r="X65" s="363"/>
      <c r="Y65" s="362"/>
      <c r="Z65" s="348"/>
      <c r="AA65" s="362"/>
      <c r="AB65" s="362"/>
      <c r="AC65" s="362"/>
      <c r="AD65" s="362"/>
      <c r="AE65" s="362"/>
      <c r="AF65" s="362"/>
      <c r="AG65" s="362"/>
      <c r="AH65" s="348"/>
      <c r="AI65" s="348"/>
      <c r="AJ65" s="348"/>
    </row>
    <row r="66" spans="18:36" ht="12.75">
      <c r="R66" s="348"/>
      <c r="S66" s="362"/>
      <c r="T66" s="362"/>
      <c r="U66" s="362"/>
      <c r="V66" s="362"/>
      <c r="W66" s="348"/>
      <c r="X66" s="363"/>
      <c r="Y66" s="362"/>
      <c r="Z66" s="348"/>
      <c r="AA66" s="362"/>
      <c r="AB66" s="348"/>
      <c r="AC66" s="348"/>
      <c r="AD66" s="348"/>
      <c r="AE66" s="348"/>
      <c r="AF66" s="348"/>
      <c r="AG66" s="348"/>
      <c r="AH66" s="348"/>
      <c r="AI66" s="348"/>
      <c r="AJ66" s="348"/>
    </row>
    <row r="67" spans="18:36" ht="12.75">
      <c r="R67" s="348"/>
      <c r="S67" s="362"/>
      <c r="T67" s="362"/>
      <c r="U67" s="362"/>
      <c r="V67" s="362"/>
      <c r="W67" s="348"/>
      <c r="X67" s="362"/>
      <c r="Y67" s="362"/>
      <c r="Z67" s="348"/>
      <c r="AA67" s="362"/>
      <c r="AB67" s="348"/>
      <c r="AC67" s="348"/>
      <c r="AD67" s="348"/>
      <c r="AE67" s="348"/>
      <c r="AF67" s="348"/>
      <c r="AG67" s="348"/>
      <c r="AH67" s="348"/>
      <c r="AI67" s="348"/>
      <c r="AJ67" s="348"/>
    </row>
    <row r="68" spans="18:36" ht="12.75">
      <c r="R68" s="348"/>
      <c r="S68" s="362"/>
      <c r="T68" s="362"/>
      <c r="U68" s="362"/>
      <c r="V68" s="362"/>
      <c r="W68" s="348"/>
      <c r="X68" s="362"/>
      <c r="Y68" s="362"/>
      <c r="Z68" s="348"/>
      <c r="AA68" s="362"/>
      <c r="AB68" s="348"/>
      <c r="AC68" s="348"/>
      <c r="AD68" s="348"/>
      <c r="AE68" s="348"/>
      <c r="AF68" s="348"/>
      <c r="AG68" s="348"/>
      <c r="AH68" s="348"/>
      <c r="AI68" s="348"/>
      <c r="AJ68" s="348"/>
    </row>
    <row r="69" spans="18:36" ht="12.75">
      <c r="R69" s="348"/>
      <c r="S69" s="362"/>
      <c r="T69" s="362"/>
      <c r="U69" s="362"/>
      <c r="V69" s="362"/>
      <c r="W69" s="348"/>
      <c r="X69" s="362"/>
      <c r="Y69" s="362"/>
      <c r="Z69" s="348"/>
      <c r="AA69" s="362"/>
      <c r="AB69" s="348"/>
      <c r="AC69" s="348"/>
      <c r="AD69" s="348"/>
      <c r="AE69" s="348"/>
      <c r="AF69" s="348"/>
      <c r="AG69" s="348"/>
      <c r="AH69" s="348"/>
      <c r="AI69" s="348"/>
      <c r="AJ69" s="348"/>
    </row>
    <row r="70" spans="18:36" ht="12.75">
      <c r="R70" s="348"/>
      <c r="S70" s="362"/>
      <c r="T70" s="362"/>
      <c r="U70" s="362"/>
      <c r="V70" s="348"/>
      <c r="W70" s="348"/>
      <c r="X70" s="348"/>
      <c r="Y70" s="348"/>
      <c r="Z70" s="348"/>
      <c r="AA70" s="348"/>
      <c r="AB70" s="348"/>
      <c r="AC70" s="348"/>
      <c r="AD70" s="348"/>
      <c r="AE70" s="348"/>
      <c r="AF70" s="348"/>
      <c r="AG70" s="348"/>
      <c r="AH70" s="348"/>
      <c r="AI70" s="348"/>
      <c r="AJ70" s="348"/>
    </row>
    <row r="71" spans="18:36" ht="12.75">
      <c r="R71" s="348"/>
      <c r="S71" s="362"/>
      <c r="T71" s="362"/>
      <c r="U71" s="363"/>
      <c r="V71" s="348"/>
      <c r="W71" s="348"/>
      <c r="X71" s="348"/>
      <c r="Y71" s="348"/>
      <c r="Z71" s="348"/>
      <c r="AA71" s="348"/>
      <c r="AB71" s="348"/>
      <c r="AC71" s="348"/>
      <c r="AD71" s="348"/>
      <c r="AE71" s="348"/>
      <c r="AF71" s="348"/>
      <c r="AG71" s="348"/>
      <c r="AH71" s="348"/>
      <c r="AI71" s="348"/>
      <c r="AJ71" s="348"/>
    </row>
    <row r="72" spans="18:36" ht="12.75">
      <c r="R72" s="348"/>
      <c r="S72" s="362"/>
      <c r="T72" s="362"/>
      <c r="U72" s="363"/>
      <c r="V72" s="348"/>
      <c r="W72" s="348"/>
      <c r="X72" s="348"/>
      <c r="Y72" s="348"/>
      <c r="Z72" s="348"/>
      <c r="AA72" s="348"/>
      <c r="AB72" s="348"/>
      <c r="AC72" s="348"/>
      <c r="AD72" s="348"/>
      <c r="AE72" s="348"/>
      <c r="AF72" s="348"/>
      <c r="AG72" s="348"/>
      <c r="AH72" s="348"/>
      <c r="AI72" s="348"/>
      <c r="AJ72" s="348"/>
    </row>
    <row r="73" spans="18:36" ht="12.75">
      <c r="R73" s="348"/>
      <c r="S73" s="362"/>
      <c r="T73" s="362"/>
      <c r="U73" s="362"/>
      <c r="V73" s="348"/>
      <c r="W73" s="348"/>
      <c r="X73" s="348"/>
      <c r="Y73" s="348"/>
      <c r="Z73" s="348"/>
      <c r="AA73" s="348"/>
      <c r="AB73" s="348"/>
      <c r="AC73" s="348"/>
      <c r="AD73" s="348"/>
      <c r="AE73" s="348"/>
      <c r="AF73" s="348"/>
      <c r="AG73" s="348"/>
      <c r="AH73" s="348"/>
      <c r="AI73" s="348"/>
      <c r="AJ73" s="348"/>
    </row>
    <row r="74" spans="18:36" ht="12.75">
      <c r="R74" s="348"/>
      <c r="S74" s="362"/>
      <c r="T74" s="362"/>
      <c r="U74" s="362"/>
      <c r="V74" s="348"/>
      <c r="W74" s="348"/>
      <c r="X74" s="348"/>
      <c r="Y74" s="348"/>
      <c r="Z74" s="348"/>
      <c r="AA74" s="348"/>
      <c r="AB74" s="348"/>
      <c r="AC74" s="348"/>
      <c r="AD74" s="348"/>
      <c r="AE74" s="348"/>
      <c r="AF74" s="348"/>
      <c r="AG74" s="348"/>
      <c r="AH74" s="348"/>
      <c r="AI74" s="348"/>
      <c r="AJ74" s="348"/>
    </row>
    <row r="75" spans="18:36" ht="12.75">
      <c r="R75" s="348"/>
      <c r="S75" s="362"/>
      <c r="T75" s="362"/>
      <c r="U75" s="363"/>
      <c r="V75" s="348"/>
      <c r="W75" s="348"/>
      <c r="X75" s="348"/>
      <c r="Y75" s="348"/>
      <c r="Z75" s="348"/>
      <c r="AA75" s="348"/>
      <c r="AB75" s="348"/>
      <c r="AC75" s="348"/>
      <c r="AD75" s="348"/>
      <c r="AE75" s="348"/>
      <c r="AF75" s="348"/>
      <c r="AG75" s="348"/>
      <c r="AH75" s="348"/>
      <c r="AI75" s="348"/>
      <c r="AJ75" s="348"/>
    </row>
    <row r="76" spans="18:36" ht="12.75">
      <c r="R76" s="348"/>
      <c r="S76" s="362"/>
      <c r="T76" s="362"/>
      <c r="U76" s="363"/>
      <c r="V76" s="348"/>
      <c r="W76" s="348"/>
      <c r="X76" s="348"/>
      <c r="Y76" s="348"/>
      <c r="Z76" s="348"/>
      <c r="AA76" s="348"/>
      <c r="AB76" s="348"/>
      <c r="AC76" s="348"/>
      <c r="AD76" s="348"/>
      <c r="AE76" s="348"/>
      <c r="AF76" s="348"/>
      <c r="AG76" s="348"/>
      <c r="AH76" s="348"/>
      <c r="AI76" s="348"/>
      <c r="AJ76" s="348"/>
    </row>
    <row r="77" spans="18:36" ht="12.75">
      <c r="R77" s="348"/>
      <c r="S77" s="362"/>
      <c r="T77" s="362"/>
      <c r="U77" s="362"/>
      <c r="V77" s="348"/>
      <c r="W77" s="348"/>
      <c r="X77" s="348"/>
      <c r="Y77" s="348"/>
      <c r="Z77" s="348"/>
      <c r="AA77" s="348"/>
      <c r="AB77" s="348"/>
      <c r="AC77" s="348"/>
      <c r="AD77" s="348"/>
      <c r="AE77" s="348"/>
      <c r="AF77" s="348"/>
      <c r="AG77" s="348"/>
      <c r="AH77" s="348"/>
      <c r="AI77" s="348"/>
      <c r="AJ77" s="348"/>
    </row>
    <row r="78" spans="18:36" ht="12.75">
      <c r="R78" s="348"/>
      <c r="S78" s="362"/>
      <c r="T78" s="363"/>
      <c r="U78" s="363"/>
      <c r="V78" s="348"/>
      <c r="W78" s="348"/>
      <c r="X78" s="348"/>
      <c r="Y78" s="348"/>
      <c r="Z78" s="348"/>
      <c r="AA78" s="348"/>
      <c r="AB78" s="348"/>
      <c r="AC78" s="348"/>
      <c r="AD78" s="348"/>
      <c r="AE78" s="348"/>
      <c r="AF78" s="348"/>
      <c r="AG78" s="348"/>
      <c r="AH78" s="348"/>
      <c r="AI78" s="348"/>
      <c r="AJ78" s="348"/>
    </row>
    <row r="79" spans="18:36" ht="12.75">
      <c r="R79" s="348"/>
      <c r="S79" s="348"/>
      <c r="T79" s="348"/>
      <c r="U79" s="348"/>
      <c r="V79" s="348"/>
      <c r="W79" s="348"/>
      <c r="X79" s="348"/>
      <c r="Y79" s="348"/>
      <c r="Z79" s="348"/>
      <c r="AA79" s="348"/>
      <c r="AB79" s="348"/>
      <c r="AC79" s="348"/>
      <c r="AD79" s="348"/>
      <c r="AE79" s="348"/>
      <c r="AF79" s="348"/>
      <c r="AG79" s="348"/>
      <c r="AH79" s="348"/>
      <c r="AI79" s="348"/>
      <c r="AJ79" s="348"/>
    </row>
    <row r="80" spans="18:35" ht="12.75">
      <c r="R80" s="348"/>
      <c r="S80" s="348"/>
      <c r="T80" s="348"/>
      <c r="U80" s="348"/>
      <c r="V80" s="348"/>
      <c r="W80" s="348"/>
      <c r="X80" s="348"/>
      <c r="Y80" s="348"/>
      <c r="Z80" s="348"/>
      <c r="AA80" s="348"/>
      <c r="AB80" s="348"/>
      <c r="AC80" s="348"/>
      <c r="AD80" s="348"/>
      <c r="AE80" s="348"/>
      <c r="AF80" s="348"/>
      <c r="AG80" s="348"/>
      <c r="AH80" s="348"/>
      <c r="AI80" s="348"/>
    </row>
    <row r="81" spans="18:35" ht="12.75">
      <c r="R81" s="348"/>
      <c r="S81" s="348"/>
      <c r="T81" s="348"/>
      <c r="U81" s="348"/>
      <c r="V81" s="348"/>
      <c r="W81" s="348"/>
      <c r="X81" s="348"/>
      <c r="Y81" s="348"/>
      <c r="Z81" s="348"/>
      <c r="AA81" s="348"/>
      <c r="AB81" s="348"/>
      <c r="AC81" s="348"/>
      <c r="AD81" s="348"/>
      <c r="AE81" s="348"/>
      <c r="AF81" s="348"/>
      <c r="AG81" s="348"/>
      <c r="AH81" s="348"/>
      <c r="AI81" s="348"/>
    </row>
    <row r="82" spans="18:35" ht="12.75">
      <c r="R82" s="348"/>
      <c r="S82" s="348"/>
      <c r="T82" s="348"/>
      <c r="U82" s="348"/>
      <c r="V82" s="348"/>
      <c r="W82" s="348"/>
      <c r="X82" s="348"/>
      <c r="Y82" s="348"/>
      <c r="Z82" s="348"/>
      <c r="AA82" s="348"/>
      <c r="AB82" s="348"/>
      <c r="AC82" s="348"/>
      <c r="AD82" s="348"/>
      <c r="AE82" s="348"/>
      <c r="AF82" s="348"/>
      <c r="AG82" s="348"/>
      <c r="AH82" s="348"/>
      <c r="AI82" s="348"/>
    </row>
    <row r="83" spans="18:35" ht="12.75">
      <c r="R83" s="348"/>
      <c r="S83" s="348"/>
      <c r="T83" s="348"/>
      <c r="U83" s="348"/>
      <c r="V83" s="348"/>
      <c r="W83" s="348"/>
      <c r="X83" s="348"/>
      <c r="Y83" s="348"/>
      <c r="Z83" s="348"/>
      <c r="AA83" s="348"/>
      <c r="AB83" s="348"/>
      <c r="AC83" s="348"/>
      <c r="AD83" s="348"/>
      <c r="AE83" s="348"/>
      <c r="AF83" s="348"/>
      <c r="AG83" s="348"/>
      <c r="AH83" s="348"/>
      <c r="AI83" s="348"/>
    </row>
    <row r="84" spans="18:35" ht="12.75">
      <c r="R84" s="348"/>
      <c r="S84" s="348"/>
      <c r="T84" s="348"/>
      <c r="U84" s="348"/>
      <c r="V84" s="348"/>
      <c r="W84" s="348"/>
      <c r="X84" s="348"/>
      <c r="Y84" s="348"/>
      <c r="Z84" s="348"/>
      <c r="AA84" s="348"/>
      <c r="AB84" s="348"/>
      <c r="AC84" s="348"/>
      <c r="AD84" s="348"/>
      <c r="AE84" s="348"/>
      <c r="AF84" s="348"/>
      <c r="AG84" s="348"/>
      <c r="AH84" s="348"/>
      <c r="AI84" s="348"/>
    </row>
    <row r="85" spans="18:35" ht="12.75">
      <c r="R85" s="348"/>
      <c r="S85" s="348"/>
      <c r="T85" s="348"/>
      <c r="U85" s="348"/>
      <c r="V85" s="348"/>
      <c r="W85" s="348"/>
      <c r="X85" s="348"/>
      <c r="Y85" s="348"/>
      <c r="Z85" s="348"/>
      <c r="AA85" s="348"/>
      <c r="AB85" s="348"/>
      <c r="AC85" s="348"/>
      <c r="AD85" s="348"/>
      <c r="AE85" s="348"/>
      <c r="AF85" s="348"/>
      <c r="AG85" s="348"/>
      <c r="AH85" s="348"/>
      <c r="AI85" s="348"/>
    </row>
    <row r="86" spans="18:35" ht="12.75">
      <c r="R86" s="348"/>
      <c r="S86" s="348"/>
      <c r="T86" s="348"/>
      <c r="U86" s="348"/>
      <c r="V86" s="348"/>
      <c r="W86" s="348"/>
      <c r="X86" s="348"/>
      <c r="Y86" s="348"/>
      <c r="Z86" s="348"/>
      <c r="AA86" s="348"/>
      <c r="AB86" s="348"/>
      <c r="AC86" s="348"/>
      <c r="AD86" s="348"/>
      <c r="AE86" s="348"/>
      <c r="AF86" s="348"/>
      <c r="AG86" s="348"/>
      <c r="AH86" s="348"/>
      <c r="AI86" s="348"/>
    </row>
    <row r="87" spans="18:35" ht="12.75">
      <c r="R87" s="348"/>
      <c r="S87" s="348"/>
      <c r="T87" s="348"/>
      <c r="U87" s="348"/>
      <c r="V87" s="348"/>
      <c r="W87" s="348"/>
      <c r="X87" s="348"/>
      <c r="Y87" s="348"/>
      <c r="Z87" s="348"/>
      <c r="AA87" s="348"/>
      <c r="AB87" s="348"/>
      <c r="AC87" s="348"/>
      <c r="AD87" s="348"/>
      <c r="AE87" s="348"/>
      <c r="AF87" s="348"/>
      <c r="AG87" s="348"/>
      <c r="AH87" s="348"/>
      <c r="AI87" s="348"/>
    </row>
    <row r="88" spans="18:35" ht="12.75">
      <c r="R88" s="348"/>
      <c r="S88" s="348"/>
      <c r="T88" s="348"/>
      <c r="U88" s="348"/>
      <c r="V88" s="348"/>
      <c r="W88" s="348"/>
      <c r="X88" s="348"/>
      <c r="Y88" s="348"/>
      <c r="Z88" s="348"/>
      <c r="AA88" s="348"/>
      <c r="AB88" s="348"/>
      <c r="AC88" s="348"/>
      <c r="AD88" s="348"/>
      <c r="AE88" s="348"/>
      <c r="AF88" s="348"/>
      <c r="AG88" s="348"/>
      <c r="AH88" s="348"/>
      <c r="AI88" s="348"/>
    </row>
    <row r="89" spans="18:35" ht="12.75">
      <c r="R89" s="348"/>
      <c r="S89" s="348"/>
      <c r="T89" s="348"/>
      <c r="U89" s="348"/>
      <c r="V89" s="348"/>
      <c r="W89" s="348"/>
      <c r="X89" s="348"/>
      <c r="Y89" s="348"/>
      <c r="Z89" s="348"/>
      <c r="AA89" s="348"/>
      <c r="AB89" s="348"/>
      <c r="AC89" s="348"/>
      <c r="AD89" s="348"/>
      <c r="AE89" s="348"/>
      <c r="AF89" s="348"/>
      <c r="AG89" s="348"/>
      <c r="AH89" s="348"/>
      <c r="AI89" s="348"/>
    </row>
    <row r="90" spans="18:35" ht="12.75">
      <c r="R90" s="348"/>
      <c r="S90" s="348"/>
      <c r="T90" s="348"/>
      <c r="U90" s="348"/>
      <c r="V90" s="348"/>
      <c r="W90" s="348"/>
      <c r="X90" s="348"/>
      <c r="Y90" s="348"/>
      <c r="Z90" s="348"/>
      <c r="AA90" s="348"/>
      <c r="AB90" s="348"/>
      <c r="AC90" s="348"/>
      <c r="AD90" s="348"/>
      <c r="AE90" s="348"/>
      <c r="AF90" s="348"/>
      <c r="AG90" s="348"/>
      <c r="AH90" s="348"/>
      <c r="AI90" s="348"/>
    </row>
    <row r="100" ht="12.75">
      <c r="P100" s="88"/>
    </row>
    <row r="101" ht="12.75">
      <c r="P101" s="88"/>
    </row>
    <row r="102" ht="12.75">
      <c r="P102" s="88"/>
    </row>
    <row r="103" ht="12.75">
      <c r="P103" s="88"/>
    </row>
    <row r="104" ht="12.75">
      <c r="P104" s="88"/>
    </row>
    <row r="105" ht="12.75">
      <c r="P105" s="88"/>
    </row>
    <row r="106" ht="12.75">
      <c r="P106" s="88"/>
    </row>
    <row r="107" ht="12.75">
      <c r="P107" s="88"/>
    </row>
    <row r="108" ht="12.75">
      <c r="P108" s="88"/>
    </row>
    <row r="109" ht="12.75">
      <c r="P109" s="88"/>
    </row>
    <row r="110" spans="1:16" ht="12.75" customHeight="1" hidden="1">
      <c r="A110" s="88">
        <v>2004</v>
      </c>
      <c r="P110" s="88"/>
    </row>
    <row r="111" spans="1:16" ht="15.75" customHeight="1" hidden="1">
      <c r="A111" s="593" t="s">
        <v>12</v>
      </c>
      <c r="B111" s="592" t="s">
        <v>17</v>
      </c>
      <c r="C111" s="592"/>
      <c r="D111" s="592"/>
      <c r="E111" s="592" t="s">
        <v>18</v>
      </c>
      <c r="F111" s="592"/>
      <c r="G111" s="592"/>
      <c r="H111" s="592" t="s">
        <v>19</v>
      </c>
      <c r="I111" s="592"/>
      <c r="J111" s="592"/>
      <c r="K111" s="592" t="s">
        <v>16</v>
      </c>
      <c r="L111" s="592"/>
      <c r="M111" s="592"/>
      <c r="N111" s="327" t="s">
        <v>11</v>
      </c>
      <c r="O111" s="327"/>
      <c r="P111" s="88"/>
    </row>
    <row r="112" spans="1:16" ht="47.25" customHeight="1" hidden="1">
      <c r="A112" s="593"/>
      <c r="B112" s="162" t="s">
        <v>5</v>
      </c>
      <c r="C112" s="162" t="s">
        <v>4</v>
      </c>
      <c r="D112" s="162" t="s">
        <v>22</v>
      </c>
      <c r="E112" s="162" t="s">
        <v>5</v>
      </c>
      <c r="F112" s="162" t="s">
        <v>4</v>
      </c>
      <c r="G112" s="162" t="s">
        <v>22</v>
      </c>
      <c r="H112" s="162" t="s">
        <v>5</v>
      </c>
      <c r="I112" s="162" t="s">
        <v>4</v>
      </c>
      <c r="J112" s="162" t="s">
        <v>22</v>
      </c>
      <c r="K112" s="162" t="s">
        <v>5</v>
      </c>
      <c r="L112" s="162" t="s">
        <v>4</v>
      </c>
      <c r="M112" s="162" t="s">
        <v>22</v>
      </c>
      <c r="N112" s="162" t="s">
        <v>5</v>
      </c>
      <c r="O112" s="162" t="s">
        <v>4</v>
      </c>
      <c r="P112" s="88"/>
    </row>
    <row r="113" spans="1:16" ht="15" customHeight="1" hidden="1">
      <c r="A113" s="2">
        <v>1996</v>
      </c>
      <c r="B113" s="163">
        <v>50216</v>
      </c>
      <c r="C113" s="164">
        <v>58114</v>
      </c>
      <c r="D113" s="165">
        <f aca="true" t="shared" si="7" ref="D113:D122">IF(C113=0,"NA",B113/C113)</f>
        <v>0.8640947103968063</v>
      </c>
      <c r="E113" s="163">
        <v>21215</v>
      </c>
      <c r="F113" s="164">
        <v>25045</v>
      </c>
      <c r="G113" s="165">
        <f aca="true" t="shared" si="8" ref="G113:G122">IF(F113=0,"NA",E113/F113)</f>
        <v>0.8470752645238571</v>
      </c>
      <c r="H113" s="163">
        <v>4241</v>
      </c>
      <c r="I113" s="164">
        <v>5114</v>
      </c>
      <c r="J113" s="165">
        <f aca="true" t="shared" si="9" ref="J113:J122">IF(I113=0,"NA",H113/I113)</f>
        <v>0.829292139225655</v>
      </c>
      <c r="K113" s="163">
        <v>0</v>
      </c>
      <c r="L113" s="164">
        <v>0</v>
      </c>
      <c r="M113" s="165" t="str">
        <f aca="true" t="shared" si="10" ref="M113:M122">IF(L113=0,"NA",K113/L113)</f>
        <v>NA</v>
      </c>
      <c r="N113" s="50">
        <f aca="true" t="shared" si="11" ref="N113:N121">B113+E113+H113+K113</f>
        <v>75672</v>
      </c>
      <c r="O113" s="166">
        <f aca="true" t="shared" si="12" ref="O113:O121">C113+F113+I113+L113</f>
        <v>88273</v>
      </c>
      <c r="P113" s="88"/>
    </row>
    <row r="114" spans="1:16" ht="15" customHeight="1" hidden="1">
      <c r="A114" s="2">
        <v>1997</v>
      </c>
      <c r="B114" s="163">
        <v>62029</v>
      </c>
      <c r="C114" s="164">
        <v>69569</v>
      </c>
      <c r="D114" s="165">
        <f t="shared" si="7"/>
        <v>0.891618393249867</v>
      </c>
      <c r="E114" s="163">
        <v>26998</v>
      </c>
      <c r="F114" s="164">
        <v>30297</v>
      </c>
      <c r="G114" s="165">
        <f t="shared" si="8"/>
        <v>0.8911113311548998</v>
      </c>
      <c r="H114" s="163">
        <v>7107</v>
      </c>
      <c r="I114" s="164">
        <v>7938</v>
      </c>
      <c r="J114" s="165">
        <f t="shared" si="9"/>
        <v>0.8953136810279667</v>
      </c>
      <c r="K114" s="163">
        <v>2</v>
      </c>
      <c r="L114" s="164">
        <v>2</v>
      </c>
      <c r="M114" s="165">
        <f t="shared" si="10"/>
        <v>1</v>
      </c>
      <c r="N114" s="50">
        <f t="shared" si="11"/>
        <v>96136</v>
      </c>
      <c r="O114" s="166">
        <f t="shared" si="12"/>
        <v>107806</v>
      </c>
      <c r="P114" s="88"/>
    </row>
    <row r="115" spans="1:16" ht="15" customHeight="1" hidden="1">
      <c r="A115" s="2">
        <v>1998</v>
      </c>
      <c r="B115" s="163">
        <v>82547</v>
      </c>
      <c r="C115" s="164">
        <v>90285</v>
      </c>
      <c r="D115" s="165">
        <f t="shared" si="7"/>
        <v>0.9142936257407099</v>
      </c>
      <c r="E115" s="163">
        <v>40729</v>
      </c>
      <c r="F115" s="164">
        <v>44541</v>
      </c>
      <c r="G115" s="165">
        <f t="shared" si="8"/>
        <v>0.9144159313890573</v>
      </c>
      <c r="H115" s="163">
        <v>9388</v>
      </c>
      <c r="I115" s="164">
        <v>10241</v>
      </c>
      <c r="J115" s="165">
        <f t="shared" si="9"/>
        <v>0.9167073527975783</v>
      </c>
      <c r="K115" s="163">
        <v>0</v>
      </c>
      <c r="L115" s="164">
        <v>0</v>
      </c>
      <c r="M115" s="165" t="str">
        <f t="shared" si="10"/>
        <v>NA</v>
      </c>
      <c r="N115" s="50">
        <f t="shared" si="11"/>
        <v>132664</v>
      </c>
      <c r="O115" s="166">
        <f t="shared" si="12"/>
        <v>145067</v>
      </c>
      <c r="P115" s="88"/>
    </row>
    <row r="116" spans="1:16" ht="15" customHeight="1" hidden="1">
      <c r="A116" s="2">
        <v>1999</v>
      </c>
      <c r="B116" s="163">
        <v>89636</v>
      </c>
      <c r="C116" s="164">
        <v>95474</v>
      </c>
      <c r="D116" s="165">
        <f t="shared" si="7"/>
        <v>0.9388524624505101</v>
      </c>
      <c r="E116" s="163">
        <v>41112</v>
      </c>
      <c r="F116" s="164">
        <v>43688</v>
      </c>
      <c r="G116" s="165">
        <f t="shared" si="8"/>
        <v>0.9410364402124153</v>
      </c>
      <c r="H116" s="163">
        <v>15258</v>
      </c>
      <c r="I116" s="164">
        <v>16148</v>
      </c>
      <c r="J116" s="165">
        <f t="shared" si="9"/>
        <v>0.9448848154570225</v>
      </c>
      <c r="K116" s="163">
        <v>1</v>
      </c>
      <c r="L116" s="164">
        <v>2</v>
      </c>
      <c r="M116" s="165">
        <f t="shared" si="10"/>
        <v>0.5</v>
      </c>
      <c r="N116" s="50">
        <f t="shared" si="11"/>
        <v>146007</v>
      </c>
      <c r="O116" s="166">
        <f t="shared" si="12"/>
        <v>155312</v>
      </c>
      <c r="P116" s="88"/>
    </row>
    <row r="117" spans="1:16" ht="15" customHeight="1" hidden="1">
      <c r="A117" s="2">
        <v>2000</v>
      </c>
      <c r="B117" s="163">
        <v>98060</v>
      </c>
      <c r="C117" s="164">
        <v>103146</v>
      </c>
      <c r="D117" s="165">
        <f t="shared" si="7"/>
        <v>0.950691253175111</v>
      </c>
      <c r="E117" s="163">
        <v>41688</v>
      </c>
      <c r="F117" s="164">
        <v>44096</v>
      </c>
      <c r="G117" s="165">
        <f t="shared" si="8"/>
        <v>0.9453918722786647</v>
      </c>
      <c r="H117" s="163">
        <v>14912</v>
      </c>
      <c r="I117" s="164">
        <v>15364</v>
      </c>
      <c r="J117" s="165">
        <f t="shared" si="9"/>
        <v>0.9705805779744858</v>
      </c>
      <c r="K117" s="163">
        <v>1</v>
      </c>
      <c r="L117" s="164">
        <v>1</v>
      </c>
      <c r="M117" s="165">
        <f t="shared" si="10"/>
        <v>1</v>
      </c>
      <c r="N117" s="50">
        <f t="shared" si="11"/>
        <v>154661</v>
      </c>
      <c r="O117" s="166">
        <f t="shared" si="12"/>
        <v>162607</v>
      </c>
      <c r="P117" s="88"/>
    </row>
    <row r="118" spans="1:16" ht="15" customHeight="1" hidden="1">
      <c r="A118" s="2">
        <v>2001</v>
      </c>
      <c r="B118" s="163">
        <v>93916</v>
      </c>
      <c r="C118" s="164">
        <v>98021</v>
      </c>
      <c r="D118" s="165">
        <f t="shared" si="7"/>
        <v>0.9581212189224758</v>
      </c>
      <c r="E118" s="163">
        <v>43162</v>
      </c>
      <c r="F118" s="164">
        <v>45266</v>
      </c>
      <c r="G118" s="165">
        <f t="shared" si="8"/>
        <v>0.9535191976317766</v>
      </c>
      <c r="H118" s="163">
        <v>15763</v>
      </c>
      <c r="I118" s="164">
        <v>16267</v>
      </c>
      <c r="J118" s="165">
        <f t="shared" si="9"/>
        <v>0.9690170283395833</v>
      </c>
      <c r="K118" s="163">
        <v>3</v>
      </c>
      <c r="L118" s="164">
        <v>3</v>
      </c>
      <c r="M118" s="165">
        <f t="shared" si="10"/>
        <v>1</v>
      </c>
      <c r="N118" s="50">
        <f t="shared" si="11"/>
        <v>152844</v>
      </c>
      <c r="O118" s="166">
        <f t="shared" si="12"/>
        <v>159557</v>
      </c>
      <c r="P118" s="88"/>
    </row>
    <row r="119" spans="1:16" ht="15" customHeight="1" hidden="1">
      <c r="A119" s="2">
        <v>2002</v>
      </c>
      <c r="B119" s="163">
        <v>38617</v>
      </c>
      <c r="C119" s="164">
        <v>39553</v>
      </c>
      <c r="D119" s="165">
        <f t="shared" si="7"/>
        <v>0.9763355497686649</v>
      </c>
      <c r="E119" s="163">
        <v>20432</v>
      </c>
      <c r="F119" s="164">
        <v>20993</v>
      </c>
      <c r="G119" s="165">
        <f t="shared" si="8"/>
        <v>0.9732768065545658</v>
      </c>
      <c r="H119" s="163">
        <v>6790</v>
      </c>
      <c r="I119" s="164">
        <v>6906</v>
      </c>
      <c r="J119" s="165">
        <f t="shared" si="9"/>
        <v>0.9832030118737329</v>
      </c>
      <c r="K119" s="163">
        <v>0</v>
      </c>
      <c r="L119" s="164">
        <v>0</v>
      </c>
      <c r="M119" s="165" t="str">
        <f t="shared" si="10"/>
        <v>NA</v>
      </c>
      <c r="N119" s="50">
        <f t="shared" si="11"/>
        <v>65839</v>
      </c>
      <c r="O119" s="166">
        <f t="shared" si="12"/>
        <v>67452</v>
      </c>
      <c r="P119" s="88"/>
    </row>
    <row r="120" spans="1:16" ht="15" customHeight="1" hidden="1">
      <c r="A120" s="2">
        <v>2003</v>
      </c>
      <c r="B120" s="163">
        <v>17051</v>
      </c>
      <c r="C120" s="164">
        <v>17259</v>
      </c>
      <c r="D120" s="165">
        <f t="shared" si="7"/>
        <v>0.9879483168202098</v>
      </c>
      <c r="E120" s="163">
        <v>7188</v>
      </c>
      <c r="F120" s="164">
        <v>7270</v>
      </c>
      <c r="G120" s="165">
        <f t="shared" si="8"/>
        <v>0.9887207702888583</v>
      </c>
      <c r="H120" s="163">
        <v>3412</v>
      </c>
      <c r="I120" s="164">
        <v>3446</v>
      </c>
      <c r="J120" s="165">
        <f t="shared" si="9"/>
        <v>0.9901334881021474</v>
      </c>
      <c r="K120" s="163">
        <v>0</v>
      </c>
      <c r="L120" s="164">
        <v>0</v>
      </c>
      <c r="M120" s="165" t="str">
        <f t="shared" si="10"/>
        <v>NA</v>
      </c>
      <c r="N120" s="50">
        <f t="shared" si="11"/>
        <v>27651</v>
      </c>
      <c r="O120" s="166">
        <f t="shared" si="12"/>
        <v>27975</v>
      </c>
      <c r="P120" s="88"/>
    </row>
    <row r="121" spans="1:16" ht="15" customHeight="1" hidden="1">
      <c r="A121" s="2">
        <v>2004</v>
      </c>
      <c r="B121" s="163">
        <v>11083</v>
      </c>
      <c r="C121" s="164">
        <v>11195</v>
      </c>
      <c r="D121" s="165">
        <f t="shared" si="7"/>
        <v>0.9899955337204109</v>
      </c>
      <c r="E121" s="163">
        <v>4565</v>
      </c>
      <c r="F121" s="164">
        <v>4608</v>
      </c>
      <c r="G121" s="165">
        <f t="shared" si="8"/>
        <v>0.9906684027777778</v>
      </c>
      <c r="H121" s="163">
        <v>1701</v>
      </c>
      <c r="I121" s="164">
        <v>1713</v>
      </c>
      <c r="J121" s="165">
        <f t="shared" si="9"/>
        <v>0.9929947460595446</v>
      </c>
      <c r="K121" s="163">
        <v>265</v>
      </c>
      <c r="L121" s="164">
        <v>267</v>
      </c>
      <c r="M121" s="165">
        <f t="shared" si="10"/>
        <v>0.9925093632958801</v>
      </c>
      <c r="N121" s="50">
        <f t="shared" si="11"/>
        <v>17614</v>
      </c>
      <c r="O121" s="166">
        <f t="shared" si="12"/>
        <v>17783</v>
      </c>
      <c r="P121" s="88"/>
    </row>
    <row r="122" spans="1:16" ht="15" hidden="1">
      <c r="A122" s="2">
        <v>2005</v>
      </c>
      <c r="B122" s="163">
        <v>329</v>
      </c>
      <c r="C122" s="164">
        <v>332</v>
      </c>
      <c r="D122" s="165">
        <f t="shared" si="7"/>
        <v>0.9909638554216867</v>
      </c>
      <c r="E122" s="163">
        <v>230</v>
      </c>
      <c r="F122" s="164">
        <v>232</v>
      </c>
      <c r="G122" s="165">
        <f t="shared" si="8"/>
        <v>0.9913793103448276</v>
      </c>
      <c r="H122" s="163">
        <v>24</v>
      </c>
      <c r="I122" s="164">
        <v>24</v>
      </c>
      <c r="J122" s="165">
        <f t="shared" si="9"/>
        <v>1</v>
      </c>
      <c r="K122" s="163">
        <v>2</v>
      </c>
      <c r="L122" s="164">
        <v>2</v>
      </c>
      <c r="M122" s="165">
        <f t="shared" si="10"/>
        <v>1</v>
      </c>
      <c r="N122" s="50">
        <f>B122+E122+H122+K122</f>
        <v>585</v>
      </c>
      <c r="O122" s="166">
        <f>C122+F122+I122+L122</f>
        <v>590</v>
      </c>
      <c r="P122" s="88"/>
    </row>
    <row r="123" spans="1:16" ht="15" hidden="1">
      <c r="A123" s="2"/>
      <c r="B123" s="163"/>
      <c r="C123" s="164"/>
      <c r="D123" s="165"/>
      <c r="E123" s="163"/>
      <c r="F123" s="164"/>
      <c r="G123" s="165"/>
      <c r="H123" s="163"/>
      <c r="I123" s="164"/>
      <c r="J123" s="165"/>
      <c r="K123" s="163"/>
      <c r="L123" s="164"/>
      <c r="M123" s="165"/>
      <c r="N123" s="50"/>
      <c r="O123" s="166"/>
      <c r="P123" s="88"/>
    </row>
    <row r="124" spans="1:16" ht="15.75" hidden="1">
      <c r="A124" s="167" t="s">
        <v>11</v>
      </c>
      <c r="B124" s="168">
        <f>SUM(B113:B122)</f>
        <v>543484</v>
      </c>
      <c r="C124" s="169">
        <f>SUM(C113:C122)</f>
        <v>582948</v>
      </c>
      <c r="D124" s="170">
        <f>B124/C124</f>
        <v>0.9323027096756487</v>
      </c>
      <c r="E124" s="168">
        <f>SUM(E113:E122)</f>
        <v>247319</v>
      </c>
      <c r="F124" s="169">
        <f>SUM(F113:F122)</f>
        <v>266036</v>
      </c>
      <c r="G124" s="170">
        <f>E124/F124</f>
        <v>0.9296448600941226</v>
      </c>
      <c r="H124" s="168">
        <f>SUM(H113:H122)</f>
        <v>78596</v>
      </c>
      <c r="I124" s="169">
        <f>SUM(I113:I122)</f>
        <v>83161</v>
      </c>
      <c r="J124" s="170">
        <f>H124/I124</f>
        <v>0.9451064802010558</v>
      </c>
      <c r="K124" s="168">
        <f>SUM(K113:K122)</f>
        <v>274</v>
      </c>
      <c r="L124" s="169">
        <f>SUM(L113:L122)</f>
        <v>277</v>
      </c>
      <c r="M124" s="170">
        <f>K124/L124</f>
        <v>0.9891696750902527</v>
      </c>
      <c r="N124" s="169">
        <f>SUM(N113:N122)</f>
        <v>869673</v>
      </c>
      <c r="O124" s="169">
        <f>SUM(O113:O122)</f>
        <v>932422</v>
      </c>
      <c r="P124" s="88"/>
    </row>
    <row r="125" ht="12.75" hidden="1">
      <c r="P125" s="88"/>
    </row>
    <row r="126" ht="12.75" hidden="1">
      <c r="P126" s="88"/>
    </row>
    <row r="127" ht="12.75" hidden="1">
      <c r="P127" s="88"/>
    </row>
    <row r="128" ht="12.75" hidden="1">
      <c r="P128" s="88"/>
    </row>
    <row r="129" ht="12.75" hidden="1">
      <c r="P129" s="88"/>
    </row>
    <row r="130" spans="1:16" ht="12.75" hidden="1">
      <c r="A130" s="88">
        <v>2005</v>
      </c>
      <c r="P130" s="88"/>
    </row>
    <row r="131" spans="1:16" ht="15.75" customHeight="1" hidden="1">
      <c r="A131" s="594" t="s">
        <v>12</v>
      </c>
      <c r="B131" s="596" t="s">
        <v>17</v>
      </c>
      <c r="C131" s="591"/>
      <c r="D131" s="591"/>
      <c r="E131" s="591" t="s">
        <v>18</v>
      </c>
      <c r="F131" s="591"/>
      <c r="G131" s="591"/>
      <c r="H131" s="591" t="s">
        <v>19</v>
      </c>
      <c r="I131" s="591"/>
      <c r="J131" s="591"/>
      <c r="K131" s="591" t="s">
        <v>16</v>
      </c>
      <c r="L131" s="591"/>
      <c r="M131" s="591"/>
      <c r="N131" s="366" t="s">
        <v>11</v>
      </c>
      <c r="O131" s="366"/>
      <c r="P131" s="88"/>
    </row>
    <row r="132" spans="1:16" ht="48" hidden="1" thickBot="1">
      <c r="A132" s="595"/>
      <c r="B132" s="171" t="s">
        <v>5</v>
      </c>
      <c r="C132" s="172" t="s">
        <v>4</v>
      </c>
      <c r="D132" s="172" t="s">
        <v>22</v>
      </c>
      <c r="E132" s="172" t="s">
        <v>5</v>
      </c>
      <c r="F132" s="172" t="s">
        <v>4</v>
      </c>
      <c r="G132" s="172" t="s">
        <v>22</v>
      </c>
      <c r="H132" s="172" t="s">
        <v>5</v>
      </c>
      <c r="I132" s="172" t="s">
        <v>4</v>
      </c>
      <c r="J132" s="172" t="s">
        <v>22</v>
      </c>
      <c r="K132" s="172" t="s">
        <v>5</v>
      </c>
      <c r="L132" s="172" t="s">
        <v>4</v>
      </c>
      <c r="M132" s="172" t="s">
        <v>22</v>
      </c>
      <c r="N132" s="172" t="s">
        <v>5</v>
      </c>
      <c r="O132" s="172" t="s">
        <v>4</v>
      </c>
      <c r="P132" s="88"/>
    </row>
    <row r="133" spans="1:16" ht="15" hidden="1">
      <c r="A133" s="79">
        <v>1996</v>
      </c>
      <c r="B133" s="173">
        <v>74430</v>
      </c>
      <c r="C133" s="174">
        <v>84086</v>
      </c>
      <c r="D133" s="175">
        <f aca="true" t="shared" si="13" ref="D133:D143">IF(C133=0,"NA",B133/C133)</f>
        <v>0.8851651880217872</v>
      </c>
      <c r="E133" s="176">
        <v>27041</v>
      </c>
      <c r="F133" s="174">
        <v>31503</v>
      </c>
      <c r="G133" s="175">
        <f aca="true" t="shared" si="14" ref="G133:G143">IF(F133=0,"NA",E133/F133)</f>
        <v>0.8583626956162905</v>
      </c>
      <c r="H133" s="176">
        <v>7156</v>
      </c>
      <c r="I133" s="174">
        <v>8519</v>
      </c>
      <c r="J133" s="175">
        <f aca="true" t="shared" si="15" ref="J133:J143">IF(I133=0,"NA",H133/I133)</f>
        <v>0.8400046953867825</v>
      </c>
      <c r="K133" s="177">
        <v>0</v>
      </c>
      <c r="L133" s="64">
        <v>0</v>
      </c>
      <c r="M133" s="175" t="str">
        <f aca="true" t="shared" si="16" ref="M133:M143">IF(L133=0,"NA",K133/L133)</f>
        <v>NA</v>
      </c>
      <c r="N133" s="178">
        <f>SUM(B133,E133,H133,K133)</f>
        <v>108627</v>
      </c>
      <c r="O133" s="179">
        <f aca="true" t="shared" si="17" ref="O133:O141">C133+F133+I133+L133</f>
        <v>124108</v>
      </c>
      <c r="P133" s="88"/>
    </row>
    <row r="134" spans="1:16" ht="15" hidden="1">
      <c r="A134" s="6">
        <v>1997</v>
      </c>
      <c r="B134" s="181">
        <v>87740</v>
      </c>
      <c r="C134" s="182">
        <v>96658</v>
      </c>
      <c r="D134" s="183">
        <f t="shared" si="13"/>
        <v>0.9077365556911999</v>
      </c>
      <c r="E134" s="184">
        <v>36031</v>
      </c>
      <c r="F134" s="182">
        <v>39990</v>
      </c>
      <c r="G134" s="183">
        <f t="shared" si="14"/>
        <v>0.9010002500625156</v>
      </c>
      <c r="H134" s="184">
        <v>9661</v>
      </c>
      <c r="I134" s="182">
        <v>10736</v>
      </c>
      <c r="J134" s="183">
        <f t="shared" si="15"/>
        <v>0.8998695976154992</v>
      </c>
      <c r="K134" s="185">
        <v>1</v>
      </c>
      <c r="L134" s="35">
        <v>1</v>
      </c>
      <c r="M134" s="183">
        <f t="shared" si="16"/>
        <v>1</v>
      </c>
      <c r="N134" s="36">
        <f aca="true" t="shared" si="18" ref="N134:N141">B134+E134+H134+K134</f>
        <v>133433</v>
      </c>
      <c r="O134" s="186">
        <f t="shared" si="17"/>
        <v>147385</v>
      </c>
      <c r="P134" s="88"/>
    </row>
    <row r="135" spans="1:16" ht="15" hidden="1">
      <c r="A135" s="6">
        <v>1998</v>
      </c>
      <c r="B135" s="181">
        <v>75305</v>
      </c>
      <c r="C135" s="182">
        <v>81893</v>
      </c>
      <c r="D135" s="183">
        <f t="shared" si="13"/>
        <v>0.9195535637966615</v>
      </c>
      <c r="E135" s="184">
        <v>38924</v>
      </c>
      <c r="F135" s="182">
        <v>41969</v>
      </c>
      <c r="G135" s="183">
        <f t="shared" si="14"/>
        <v>0.927446448569182</v>
      </c>
      <c r="H135" s="184">
        <v>10058</v>
      </c>
      <c r="I135" s="182">
        <v>10818</v>
      </c>
      <c r="J135" s="183">
        <f t="shared" si="15"/>
        <v>0.9297467184322425</v>
      </c>
      <c r="K135" s="185">
        <v>0</v>
      </c>
      <c r="L135" s="35">
        <v>0</v>
      </c>
      <c r="M135" s="183" t="str">
        <f t="shared" si="16"/>
        <v>NA</v>
      </c>
      <c r="N135" s="188">
        <f t="shared" si="18"/>
        <v>124287</v>
      </c>
      <c r="O135" s="186">
        <f t="shared" si="17"/>
        <v>134680</v>
      </c>
      <c r="P135" s="88"/>
    </row>
    <row r="136" spans="1:16" ht="15" hidden="1">
      <c r="A136" s="6">
        <v>1999</v>
      </c>
      <c r="B136" s="181">
        <v>90815</v>
      </c>
      <c r="C136" s="182">
        <v>96356</v>
      </c>
      <c r="D136" s="183">
        <f t="shared" si="13"/>
        <v>0.9424944995641164</v>
      </c>
      <c r="E136" s="184">
        <v>42039</v>
      </c>
      <c r="F136" s="182">
        <v>44337</v>
      </c>
      <c r="G136" s="183">
        <f t="shared" si="14"/>
        <v>0.9481697002503552</v>
      </c>
      <c r="H136" s="184">
        <v>14181</v>
      </c>
      <c r="I136" s="182">
        <v>14893</v>
      </c>
      <c r="J136" s="183">
        <f t="shared" si="15"/>
        <v>0.9521923051097831</v>
      </c>
      <c r="K136" s="185">
        <v>1</v>
      </c>
      <c r="L136" s="35">
        <v>1</v>
      </c>
      <c r="M136" s="183">
        <f t="shared" si="16"/>
        <v>1</v>
      </c>
      <c r="N136" s="36">
        <f t="shared" si="18"/>
        <v>147036</v>
      </c>
      <c r="O136" s="186">
        <f t="shared" si="17"/>
        <v>155587</v>
      </c>
      <c r="P136" s="88"/>
    </row>
    <row r="137" spans="1:16" ht="15" hidden="1">
      <c r="A137" s="6">
        <v>2000</v>
      </c>
      <c r="B137" s="181">
        <v>98238</v>
      </c>
      <c r="C137" s="182">
        <v>103098</v>
      </c>
      <c r="D137" s="183">
        <f t="shared" si="13"/>
        <v>0.9528603852645057</v>
      </c>
      <c r="E137" s="184">
        <v>49431</v>
      </c>
      <c r="F137" s="182">
        <v>51573</v>
      </c>
      <c r="G137" s="183">
        <f t="shared" si="14"/>
        <v>0.9584666395206795</v>
      </c>
      <c r="H137" s="184">
        <v>14464</v>
      </c>
      <c r="I137" s="182">
        <v>14969</v>
      </c>
      <c r="J137" s="183">
        <f t="shared" si="15"/>
        <v>0.9662636114636917</v>
      </c>
      <c r="K137" s="185">
        <v>1</v>
      </c>
      <c r="L137" s="35">
        <v>1</v>
      </c>
      <c r="M137" s="183">
        <f t="shared" si="16"/>
        <v>1</v>
      </c>
      <c r="N137" s="36">
        <f t="shared" si="18"/>
        <v>162134</v>
      </c>
      <c r="O137" s="186">
        <f t="shared" si="17"/>
        <v>169641</v>
      </c>
      <c r="P137" s="88"/>
    </row>
    <row r="138" spans="1:16" ht="15" hidden="1">
      <c r="A138" s="6">
        <v>2001</v>
      </c>
      <c r="B138" s="181">
        <v>96490</v>
      </c>
      <c r="C138" s="182">
        <v>99802</v>
      </c>
      <c r="D138" s="183">
        <f t="shared" si="13"/>
        <v>0.9668142922987515</v>
      </c>
      <c r="E138" s="184">
        <v>44256</v>
      </c>
      <c r="F138" s="182">
        <v>46356</v>
      </c>
      <c r="G138" s="183">
        <f t="shared" si="14"/>
        <v>0.9546984209163862</v>
      </c>
      <c r="H138" s="184">
        <v>16206</v>
      </c>
      <c r="I138" s="182">
        <v>16710</v>
      </c>
      <c r="J138" s="183">
        <f t="shared" si="15"/>
        <v>0.9698384201077199</v>
      </c>
      <c r="K138" s="185">
        <v>0</v>
      </c>
      <c r="L138" s="35">
        <v>0</v>
      </c>
      <c r="M138" s="183" t="str">
        <f t="shared" si="16"/>
        <v>NA</v>
      </c>
      <c r="N138" s="36">
        <f t="shared" si="18"/>
        <v>156952</v>
      </c>
      <c r="O138" s="186">
        <f t="shared" si="17"/>
        <v>162868</v>
      </c>
      <c r="P138" s="88"/>
    </row>
    <row r="139" spans="1:16" ht="15" hidden="1">
      <c r="A139" s="6">
        <v>2002</v>
      </c>
      <c r="B139" s="181">
        <v>138139</v>
      </c>
      <c r="C139" s="182">
        <v>140392</v>
      </c>
      <c r="D139" s="183">
        <f t="shared" si="13"/>
        <v>0.9839520770414268</v>
      </c>
      <c r="E139" s="184">
        <v>76275</v>
      </c>
      <c r="F139" s="182">
        <v>78004</v>
      </c>
      <c r="G139" s="183">
        <f t="shared" si="14"/>
        <v>0.977834470027178</v>
      </c>
      <c r="H139" s="184">
        <v>26765</v>
      </c>
      <c r="I139" s="182">
        <v>27478</v>
      </c>
      <c r="J139" s="183">
        <f t="shared" si="15"/>
        <v>0.9740519688478055</v>
      </c>
      <c r="K139" s="185">
        <v>0</v>
      </c>
      <c r="L139" s="35">
        <v>0</v>
      </c>
      <c r="M139" s="183" t="str">
        <f t="shared" si="16"/>
        <v>NA</v>
      </c>
      <c r="N139" s="36">
        <f t="shared" si="18"/>
        <v>241179</v>
      </c>
      <c r="O139" s="186">
        <f t="shared" si="17"/>
        <v>245874</v>
      </c>
      <c r="P139" s="88"/>
    </row>
    <row r="140" spans="1:16" ht="15" hidden="1">
      <c r="A140" s="6">
        <v>2003</v>
      </c>
      <c r="B140" s="181">
        <v>53314</v>
      </c>
      <c r="C140" s="182">
        <v>53824</v>
      </c>
      <c r="D140" s="183">
        <f t="shared" si="13"/>
        <v>0.9905246730083235</v>
      </c>
      <c r="E140" s="184">
        <v>22840</v>
      </c>
      <c r="F140" s="182">
        <v>23035</v>
      </c>
      <c r="G140" s="183">
        <f t="shared" si="14"/>
        <v>0.9915346212285652</v>
      </c>
      <c r="H140" s="184">
        <v>10001</v>
      </c>
      <c r="I140" s="182">
        <v>10126</v>
      </c>
      <c r="J140" s="183">
        <f t="shared" si="15"/>
        <v>0.9876555401935612</v>
      </c>
      <c r="K140" s="185">
        <v>0</v>
      </c>
      <c r="L140" s="35">
        <v>0</v>
      </c>
      <c r="M140" s="183" t="str">
        <f t="shared" si="16"/>
        <v>NA</v>
      </c>
      <c r="N140" s="36">
        <f t="shared" si="18"/>
        <v>86155</v>
      </c>
      <c r="O140" s="186">
        <f t="shared" si="17"/>
        <v>86985</v>
      </c>
      <c r="P140" s="88"/>
    </row>
    <row r="141" spans="1:16" ht="15" hidden="1">
      <c r="A141" s="6">
        <v>2004</v>
      </c>
      <c r="B141" s="181">
        <v>29844</v>
      </c>
      <c r="C141" s="182">
        <v>30001</v>
      </c>
      <c r="D141" s="183">
        <f t="shared" si="13"/>
        <v>0.9947668411052965</v>
      </c>
      <c r="E141" s="184">
        <v>13028</v>
      </c>
      <c r="F141" s="182">
        <v>13080</v>
      </c>
      <c r="G141" s="183">
        <f t="shared" si="14"/>
        <v>0.9960244648318043</v>
      </c>
      <c r="H141" s="184">
        <v>7072</v>
      </c>
      <c r="I141" s="182">
        <v>7095</v>
      </c>
      <c r="J141" s="183">
        <f t="shared" si="15"/>
        <v>0.9967582804792107</v>
      </c>
      <c r="K141" s="185">
        <v>104</v>
      </c>
      <c r="L141" s="35">
        <v>105</v>
      </c>
      <c r="M141" s="183">
        <f t="shared" si="16"/>
        <v>0.9904761904761905</v>
      </c>
      <c r="N141" s="36">
        <f t="shared" si="18"/>
        <v>50048</v>
      </c>
      <c r="O141" s="186">
        <f t="shared" si="17"/>
        <v>50281</v>
      </c>
      <c r="P141" s="88"/>
    </row>
    <row r="142" spans="1:16" ht="15" hidden="1">
      <c r="A142" s="6">
        <v>2005</v>
      </c>
      <c r="B142" s="181">
        <v>15099</v>
      </c>
      <c r="C142" s="182">
        <v>15122</v>
      </c>
      <c r="D142" s="183">
        <f t="shared" si="13"/>
        <v>0.9984790371643962</v>
      </c>
      <c r="E142" s="184">
        <v>6784</v>
      </c>
      <c r="F142" s="182">
        <v>6804</v>
      </c>
      <c r="G142" s="183">
        <f t="shared" si="14"/>
        <v>0.9970605526161082</v>
      </c>
      <c r="H142" s="184">
        <v>2074</v>
      </c>
      <c r="I142" s="182">
        <v>2082</v>
      </c>
      <c r="J142" s="183">
        <f t="shared" si="15"/>
        <v>0.9961575408261287</v>
      </c>
      <c r="K142" s="185">
        <v>37</v>
      </c>
      <c r="L142" s="35">
        <v>37</v>
      </c>
      <c r="M142" s="183">
        <f t="shared" si="16"/>
        <v>1</v>
      </c>
      <c r="N142" s="36">
        <f>B142+E142+H142+K142</f>
        <v>23994</v>
      </c>
      <c r="O142" s="186">
        <f>C142+F142+I142+L142</f>
        <v>24045</v>
      </c>
      <c r="P142" s="88"/>
    </row>
    <row r="143" spans="1:16" ht="15.75" hidden="1" thickBot="1">
      <c r="A143" s="80">
        <v>2009</v>
      </c>
      <c r="B143" s="189">
        <v>231</v>
      </c>
      <c r="C143" s="190">
        <v>232</v>
      </c>
      <c r="D143" s="191">
        <f t="shared" si="13"/>
        <v>0.9956896551724138</v>
      </c>
      <c r="E143" s="192">
        <v>60</v>
      </c>
      <c r="F143" s="190">
        <v>60</v>
      </c>
      <c r="G143" s="191">
        <f t="shared" si="14"/>
        <v>1</v>
      </c>
      <c r="H143" s="192">
        <v>59</v>
      </c>
      <c r="I143" s="190">
        <v>59</v>
      </c>
      <c r="J143" s="191">
        <f t="shared" si="15"/>
        <v>1</v>
      </c>
      <c r="K143" s="193">
        <v>2</v>
      </c>
      <c r="L143" s="69">
        <v>2</v>
      </c>
      <c r="M143" s="191">
        <f t="shared" si="16"/>
        <v>1</v>
      </c>
      <c r="N143" s="194">
        <f>B143+E143+H143+K143</f>
        <v>352</v>
      </c>
      <c r="O143" s="195">
        <f>C143+F143+I143+L143</f>
        <v>353</v>
      </c>
      <c r="P143" s="88"/>
    </row>
    <row r="144" spans="1:16" ht="15" hidden="1">
      <c r="A144" s="197"/>
      <c r="B144" s="198"/>
      <c r="C144" s="57"/>
      <c r="D144" s="199"/>
      <c r="E144" s="198"/>
      <c r="F144" s="57"/>
      <c r="G144" s="199"/>
      <c r="H144" s="198"/>
      <c r="I144" s="57"/>
      <c r="J144" s="199"/>
      <c r="K144" s="198"/>
      <c r="L144" s="57"/>
      <c r="M144" s="199"/>
      <c r="N144" s="59"/>
      <c r="O144" s="200"/>
      <c r="P144" s="88"/>
    </row>
    <row r="145" spans="1:16" ht="16.5" hidden="1" thickBot="1">
      <c r="A145" s="201" t="s">
        <v>11</v>
      </c>
      <c r="B145" s="202">
        <f>SUM(B133:B142)</f>
        <v>759414</v>
      </c>
      <c r="C145" s="203">
        <f>SUM(C133:C142)</f>
        <v>801232</v>
      </c>
      <c r="D145" s="204">
        <f>B145/C145</f>
        <v>0.9478078758711584</v>
      </c>
      <c r="E145" s="205">
        <f>SUM(E133:E142)</f>
        <v>356649</v>
      </c>
      <c r="F145" s="203">
        <f>SUM(F133:F142)</f>
        <v>376651</v>
      </c>
      <c r="G145" s="204">
        <f>E145/F145</f>
        <v>0.946895136346379</v>
      </c>
      <c r="H145" s="205">
        <f>SUM(H133:H142)</f>
        <v>117638</v>
      </c>
      <c r="I145" s="203">
        <f>SUM(I133:I142)</f>
        <v>123426</v>
      </c>
      <c r="J145" s="204">
        <f>H145/I145</f>
        <v>0.9531055045128255</v>
      </c>
      <c r="K145" s="205">
        <f>SUM(K133:K142)</f>
        <v>144</v>
      </c>
      <c r="L145" s="205">
        <f>SUM(L133:L142)</f>
        <v>145</v>
      </c>
      <c r="M145" s="204">
        <f>K145/L145</f>
        <v>0.993103448275862</v>
      </c>
      <c r="N145" s="203">
        <f>SUM(N133:N142)</f>
        <v>1233845</v>
      </c>
      <c r="O145" s="203">
        <f>SUM(O133:O142)</f>
        <v>1301454</v>
      </c>
      <c r="P145" s="88"/>
    </row>
    <row r="146" ht="12.75" hidden="1">
      <c r="P146" s="88"/>
    </row>
    <row r="147" ht="12.75">
      <c r="P147" s="88"/>
    </row>
    <row r="148" ht="12.75">
      <c r="P148" s="88"/>
    </row>
    <row r="149" ht="12.75">
      <c r="P149" s="88"/>
    </row>
    <row r="150" ht="12.75">
      <c r="P150" s="88"/>
    </row>
    <row r="151" ht="12.75">
      <c r="P151" s="88"/>
    </row>
    <row r="152" ht="12.75">
      <c r="P152" s="88"/>
    </row>
    <row r="153" ht="12.75">
      <c r="P153" s="88"/>
    </row>
    <row r="154" ht="12.75">
      <c r="P154" s="88"/>
    </row>
    <row r="155" ht="12.75">
      <c r="P155" s="88"/>
    </row>
    <row r="156" ht="12.75">
      <c r="P156" s="88"/>
    </row>
    <row r="157" ht="12.75">
      <c r="P157" s="88"/>
    </row>
    <row r="158" ht="12.75">
      <c r="P158" s="88"/>
    </row>
  </sheetData>
  <sheetProtection/>
  <mergeCells count="19">
    <mergeCell ref="T8:V8"/>
    <mergeCell ref="B8:D8"/>
    <mergeCell ref="E8:G8"/>
    <mergeCell ref="E131:G131"/>
    <mergeCell ref="K111:M111"/>
    <mergeCell ref="H111:J111"/>
    <mergeCell ref="H131:J131"/>
    <mergeCell ref="A8:A9"/>
    <mergeCell ref="H8:J8"/>
    <mergeCell ref="A4:V5"/>
    <mergeCell ref="N8:P8"/>
    <mergeCell ref="Q8:S8"/>
    <mergeCell ref="K131:M131"/>
    <mergeCell ref="K8:M8"/>
    <mergeCell ref="E111:G111"/>
    <mergeCell ref="A111:A112"/>
    <mergeCell ref="B111:D111"/>
    <mergeCell ref="A131:A132"/>
    <mergeCell ref="B131:D131"/>
  </mergeCells>
  <printOptions/>
  <pageMargins left="0.75" right="0.75" top="1" bottom="1" header="0.5" footer="0.5"/>
  <pageSetup fitToHeight="1" fitToWidth="1" horizontalDpi="600" verticalDpi="600" orientation="portrait" scale="49" r:id="rId2"/>
  <headerFooter alignWithMargins="0">
    <oddFooter>&amp;C&amp;14B-&amp;P-4</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AG160"/>
  <sheetViews>
    <sheetView zoomScale="75" zoomScaleNormal="75" zoomScalePageLayoutView="0" workbookViewId="0" topLeftCell="A1">
      <selection activeCell="T41" sqref="T41"/>
    </sheetView>
  </sheetViews>
  <sheetFormatPr defaultColWidth="9.140625" defaultRowHeight="12.75"/>
  <cols>
    <col min="1" max="1" width="10.140625" style="285" customWidth="1"/>
    <col min="2" max="2" width="9.8515625" style="284" customWidth="1"/>
    <col min="3" max="3" width="10.7109375" style="284" customWidth="1"/>
    <col min="4" max="4" width="12.00390625" style="284" customWidth="1"/>
    <col min="5" max="5" width="9.8515625" style="284" customWidth="1"/>
    <col min="6" max="6" width="9.7109375" style="284" customWidth="1"/>
    <col min="7" max="7" width="11.7109375" style="284" customWidth="1"/>
    <col min="8" max="9" width="9.28125" style="284" customWidth="1"/>
    <col min="10" max="10" width="12.140625" style="284" customWidth="1"/>
    <col min="11" max="12" width="9.421875" style="284" customWidth="1"/>
    <col min="13" max="13" width="12.140625" style="284" customWidth="1"/>
    <col min="14" max="15" width="10.28125" style="284" customWidth="1"/>
    <col min="16" max="16" width="13.00390625" style="284" customWidth="1"/>
    <col min="17" max="17" width="9.28125" style="285" customWidth="1"/>
    <col min="18" max="18" width="9.140625" style="285" customWidth="1"/>
    <col min="19" max="19" width="11.7109375" style="285" customWidth="1"/>
    <col min="20" max="20" width="9.57421875" style="285" customWidth="1"/>
    <col min="21" max="21" width="12.00390625" style="285" bestFit="1" customWidth="1"/>
    <col min="22" max="22" width="12.57421875" style="285" customWidth="1"/>
    <col min="23" max="26" width="9.140625" style="285" customWidth="1"/>
    <col min="27" max="27" width="9.8515625" style="285" customWidth="1"/>
    <col min="28" max="16384" width="9.140625" style="285" customWidth="1"/>
  </cols>
  <sheetData>
    <row r="1" ht="26.25">
      <c r="A1" s="335" t="s">
        <v>142</v>
      </c>
    </row>
    <row r="2" spans="1:16" ht="18" customHeight="1">
      <c r="A2" s="603" t="s">
        <v>140</v>
      </c>
      <c r="B2" s="603"/>
      <c r="C2" s="603"/>
      <c r="D2" s="603"/>
      <c r="E2" s="603"/>
      <c r="F2" s="603"/>
      <c r="G2" s="603"/>
      <c r="H2" s="603"/>
      <c r="I2" s="603"/>
      <c r="J2" s="603"/>
      <c r="K2" s="603"/>
      <c r="L2" s="18"/>
      <c r="M2" s="18"/>
      <c r="N2" s="18"/>
      <c r="O2" s="18"/>
      <c r="P2" s="18"/>
    </row>
    <row r="3" spans="1:16" ht="48" customHeight="1">
      <c r="A3" s="603"/>
      <c r="B3" s="603"/>
      <c r="C3" s="603"/>
      <c r="D3" s="603"/>
      <c r="E3" s="603"/>
      <c r="F3" s="603"/>
      <c r="G3" s="603"/>
      <c r="H3" s="603"/>
      <c r="I3" s="603"/>
      <c r="J3" s="603"/>
      <c r="K3" s="603"/>
      <c r="L3" s="18"/>
      <c r="M3" s="18"/>
      <c r="N3" s="18"/>
      <c r="O3" s="18"/>
      <c r="P3" s="18"/>
    </row>
    <row r="4" spans="1:16" ht="14.25">
      <c r="A4" s="364" t="s">
        <v>29</v>
      </c>
      <c r="B4" s="18"/>
      <c r="C4" s="18"/>
      <c r="D4" s="18"/>
      <c r="E4" s="18"/>
      <c r="F4" s="18"/>
      <c r="G4" s="18"/>
      <c r="H4" s="18"/>
      <c r="I4" s="18"/>
      <c r="J4" s="18"/>
      <c r="K4" s="18"/>
      <c r="L4" s="18"/>
      <c r="M4" s="18"/>
      <c r="N4" s="18"/>
      <c r="O4" s="18"/>
      <c r="P4" s="18"/>
    </row>
    <row r="5" spans="1:22" ht="15" customHeight="1">
      <c r="A5" s="577" t="s">
        <v>176</v>
      </c>
      <c r="B5" s="577"/>
      <c r="C5" s="577"/>
      <c r="D5" s="577"/>
      <c r="E5" s="577"/>
      <c r="F5" s="577"/>
      <c r="G5" s="577"/>
      <c r="H5" s="577"/>
      <c r="I5" s="577"/>
      <c r="J5" s="577"/>
      <c r="K5" s="577"/>
      <c r="L5" s="577"/>
      <c r="M5" s="577"/>
      <c r="N5" s="577"/>
      <c r="O5" s="577"/>
      <c r="P5" s="577"/>
      <c r="Q5" s="577"/>
      <c r="R5" s="577"/>
      <c r="S5" s="577"/>
      <c r="T5" s="577"/>
      <c r="U5" s="577"/>
      <c r="V5" s="577"/>
    </row>
    <row r="6" spans="1:22" ht="14.25" customHeight="1">
      <c r="A6" s="577"/>
      <c r="B6" s="577"/>
      <c r="C6" s="577"/>
      <c r="D6" s="577"/>
      <c r="E6" s="577"/>
      <c r="F6" s="577"/>
      <c r="G6" s="577"/>
      <c r="H6" s="577"/>
      <c r="I6" s="577"/>
      <c r="J6" s="577"/>
      <c r="K6" s="577"/>
      <c r="L6" s="577"/>
      <c r="M6" s="577"/>
      <c r="N6" s="577"/>
      <c r="O6" s="577"/>
      <c r="P6" s="577"/>
      <c r="Q6" s="577"/>
      <c r="R6" s="577"/>
      <c r="S6" s="577"/>
      <c r="T6" s="577"/>
      <c r="U6" s="577"/>
      <c r="V6" s="577"/>
    </row>
    <row r="7" spans="1:22" ht="14.25" customHeight="1">
      <c r="A7" s="577"/>
      <c r="B7" s="577"/>
      <c r="C7" s="577"/>
      <c r="D7" s="577"/>
      <c r="E7" s="577"/>
      <c r="F7" s="577"/>
      <c r="G7" s="577"/>
      <c r="H7" s="577"/>
      <c r="I7" s="577"/>
      <c r="J7" s="577"/>
      <c r="K7" s="577"/>
      <c r="L7" s="577"/>
      <c r="M7" s="577"/>
      <c r="N7" s="577"/>
      <c r="O7" s="577"/>
      <c r="P7" s="577"/>
      <c r="Q7" s="577"/>
      <c r="R7" s="577"/>
      <c r="S7" s="577"/>
      <c r="T7" s="577"/>
      <c r="U7" s="577"/>
      <c r="V7" s="577"/>
    </row>
    <row r="8" spans="1:16" ht="15" thickBot="1">
      <c r="A8" s="4"/>
      <c r="B8" s="18"/>
      <c r="C8" s="18"/>
      <c r="D8" s="18"/>
      <c r="E8" s="18"/>
      <c r="F8" s="18"/>
      <c r="G8" s="18"/>
      <c r="H8" s="18"/>
      <c r="I8" s="18"/>
      <c r="J8" s="18"/>
      <c r="K8" s="18"/>
      <c r="L8" s="18"/>
      <c r="M8" s="18"/>
      <c r="N8" s="18"/>
      <c r="O8" s="18"/>
      <c r="P8" s="18"/>
    </row>
    <row r="9" spans="1:22" ht="13.5" customHeight="1">
      <c r="A9" s="559" t="s">
        <v>12</v>
      </c>
      <c r="B9" s="564" t="s">
        <v>17</v>
      </c>
      <c r="C9" s="562"/>
      <c r="D9" s="565"/>
      <c r="E9" s="564" t="s">
        <v>129</v>
      </c>
      <c r="F9" s="562"/>
      <c r="G9" s="565"/>
      <c r="H9" s="564" t="s">
        <v>131</v>
      </c>
      <c r="I9" s="562"/>
      <c r="J9" s="565"/>
      <c r="K9" s="564" t="s">
        <v>128</v>
      </c>
      <c r="L9" s="562"/>
      <c r="M9" s="565"/>
      <c r="N9" s="564" t="s">
        <v>130</v>
      </c>
      <c r="O9" s="562"/>
      <c r="P9" s="565"/>
      <c r="Q9" s="564" t="s">
        <v>132</v>
      </c>
      <c r="R9" s="562"/>
      <c r="S9" s="565"/>
      <c r="T9" s="564" t="s">
        <v>11</v>
      </c>
      <c r="U9" s="562"/>
      <c r="V9" s="565"/>
    </row>
    <row r="10" spans="1:22" ht="42.75" customHeight="1" thickBot="1">
      <c r="A10" s="560"/>
      <c r="B10" s="344" t="s">
        <v>123</v>
      </c>
      <c r="C10" s="345" t="s">
        <v>4</v>
      </c>
      <c r="D10" s="346" t="s">
        <v>22</v>
      </c>
      <c r="E10" s="344" t="s">
        <v>123</v>
      </c>
      <c r="F10" s="345" t="s">
        <v>4</v>
      </c>
      <c r="G10" s="346" t="s">
        <v>22</v>
      </c>
      <c r="H10" s="344" t="s">
        <v>123</v>
      </c>
      <c r="I10" s="345" t="s">
        <v>4</v>
      </c>
      <c r="J10" s="346" t="s">
        <v>22</v>
      </c>
      <c r="K10" s="344" t="s">
        <v>123</v>
      </c>
      <c r="L10" s="345" t="s">
        <v>4</v>
      </c>
      <c r="M10" s="346" t="s">
        <v>22</v>
      </c>
      <c r="N10" s="344" t="s">
        <v>123</v>
      </c>
      <c r="O10" s="345" t="s">
        <v>4</v>
      </c>
      <c r="P10" s="346" t="s">
        <v>22</v>
      </c>
      <c r="Q10" s="344" t="s">
        <v>123</v>
      </c>
      <c r="R10" s="345" t="s">
        <v>4</v>
      </c>
      <c r="S10" s="346" t="s">
        <v>22</v>
      </c>
      <c r="T10" s="158" t="s">
        <v>123</v>
      </c>
      <c r="U10" s="159" t="s">
        <v>4</v>
      </c>
      <c r="V10" s="160" t="s">
        <v>22</v>
      </c>
    </row>
    <row r="11" spans="1:22" s="286" customFormat="1" ht="12.75">
      <c r="A11" s="91">
        <v>1996</v>
      </c>
      <c r="B11" s="372">
        <v>6594</v>
      </c>
      <c r="C11" s="370">
        <v>98524</v>
      </c>
      <c r="D11" s="371">
        <f aca="true" t="shared" si="0" ref="D11:D25">IF(C11=0,"NA",B11/C11)</f>
        <v>0.06692785514189437</v>
      </c>
      <c r="E11" s="372">
        <v>2173</v>
      </c>
      <c r="F11" s="273">
        <v>29410</v>
      </c>
      <c r="G11" s="371">
        <f aca="true" t="shared" si="1" ref="G11:G25">IF(F11=0,"NA",E11/F11)</f>
        <v>0.07388643318599115</v>
      </c>
      <c r="H11" s="372"/>
      <c r="I11" s="370"/>
      <c r="J11" s="371"/>
      <c r="K11" s="372"/>
      <c r="L11" s="370"/>
      <c r="M11" s="371" t="str">
        <f aca="true" t="shared" si="2" ref="M11:M23">IF(L11=0,"NA",K11/L11)</f>
        <v>NA</v>
      </c>
      <c r="N11" s="372"/>
      <c r="O11" s="370"/>
      <c r="P11" s="371"/>
      <c r="Q11" s="372"/>
      <c r="R11" s="370"/>
      <c r="S11" s="381"/>
      <c r="T11" s="336">
        <f>SUM(Q11,N11,K11,H11,E11,B11)</f>
        <v>8767</v>
      </c>
      <c r="U11" s="397">
        <f>SUM(R11,O11,L11,I11,F11,C11)</f>
        <v>127934</v>
      </c>
      <c r="V11" s="92">
        <f aca="true" t="shared" si="3" ref="V11:V22">IF(U11=0,"NA",T11/U11)</f>
        <v>0.06852752200353307</v>
      </c>
    </row>
    <row r="12" spans="1:22" s="286" customFormat="1" ht="12.75">
      <c r="A12" s="89">
        <v>1997</v>
      </c>
      <c r="B12" s="337">
        <v>8867</v>
      </c>
      <c r="C12" s="93">
        <v>133521</v>
      </c>
      <c r="D12" s="84">
        <f t="shared" si="0"/>
        <v>0.06640902929127253</v>
      </c>
      <c r="E12" s="337">
        <v>3157</v>
      </c>
      <c r="F12" s="93">
        <v>42933</v>
      </c>
      <c r="G12" s="84">
        <f t="shared" si="1"/>
        <v>0.07353317960543172</v>
      </c>
      <c r="H12" s="337"/>
      <c r="I12" s="93"/>
      <c r="J12" s="84"/>
      <c r="K12" s="337">
        <v>1</v>
      </c>
      <c r="L12" s="93">
        <v>149</v>
      </c>
      <c r="M12" s="84">
        <f t="shared" si="2"/>
        <v>0.006711409395973154</v>
      </c>
      <c r="N12" s="337">
        <v>0</v>
      </c>
      <c r="O12" s="93">
        <v>22</v>
      </c>
      <c r="P12" s="84">
        <f aca="true" t="shared" si="4" ref="P12:P23">IF(O12=0,"NA",N12/O12)</f>
        <v>0</v>
      </c>
      <c r="Q12" s="337"/>
      <c r="R12" s="93"/>
      <c r="S12" s="382"/>
      <c r="T12" s="337">
        <f aca="true" t="shared" si="5" ref="T12:T25">SUM(Q12,N12,K12,H12,E12,B12)</f>
        <v>12025</v>
      </c>
      <c r="U12" s="396">
        <f aca="true" t="shared" si="6" ref="U12:U25">SUM(R12,O12,L12,I12,F12,C12)</f>
        <v>176625</v>
      </c>
      <c r="V12" s="84">
        <f t="shared" si="3"/>
        <v>0.06808209483368718</v>
      </c>
    </row>
    <row r="13" spans="1:22" s="286" customFormat="1" ht="12.75">
      <c r="A13" s="89">
        <v>1998</v>
      </c>
      <c r="B13" s="337">
        <v>8887</v>
      </c>
      <c r="C13" s="93">
        <v>158005</v>
      </c>
      <c r="D13" s="84">
        <f t="shared" si="0"/>
        <v>0.05624505553621721</v>
      </c>
      <c r="E13" s="337">
        <v>3477</v>
      </c>
      <c r="F13" s="93">
        <v>53394</v>
      </c>
      <c r="G13" s="84">
        <f t="shared" si="1"/>
        <v>0.06511967636813125</v>
      </c>
      <c r="H13" s="337"/>
      <c r="I13" s="93"/>
      <c r="J13" s="84"/>
      <c r="K13" s="337">
        <v>0</v>
      </c>
      <c r="L13" s="93">
        <v>285</v>
      </c>
      <c r="M13" s="84">
        <f t="shared" si="2"/>
        <v>0</v>
      </c>
      <c r="N13" s="337">
        <v>0</v>
      </c>
      <c r="O13" s="93">
        <v>22</v>
      </c>
      <c r="P13" s="84">
        <f t="shared" si="4"/>
        <v>0</v>
      </c>
      <c r="Q13" s="337"/>
      <c r="R13" s="93"/>
      <c r="S13" s="382"/>
      <c r="T13" s="337">
        <f t="shared" si="5"/>
        <v>12364</v>
      </c>
      <c r="U13" s="396">
        <f t="shared" si="6"/>
        <v>211706</v>
      </c>
      <c r="V13" s="84">
        <f t="shared" si="3"/>
        <v>0.05840174581731269</v>
      </c>
    </row>
    <row r="14" spans="1:22" s="286" customFormat="1" ht="12.75">
      <c r="A14" s="89">
        <v>1999</v>
      </c>
      <c r="B14" s="337">
        <v>9670</v>
      </c>
      <c r="C14" s="93">
        <v>187463</v>
      </c>
      <c r="D14" s="84">
        <f t="shared" si="0"/>
        <v>0.05158351247979601</v>
      </c>
      <c r="E14" s="337">
        <v>3696</v>
      </c>
      <c r="F14" s="93">
        <v>63362</v>
      </c>
      <c r="G14" s="84">
        <f t="shared" si="1"/>
        <v>0.05833149206148796</v>
      </c>
      <c r="H14" s="337"/>
      <c r="I14" s="93"/>
      <c r="J14" s="84"/>
      <c r="K14" s="337">
        <v>0</v>
      </c>
      <c r="L14" s="93">
        <v>201</v>
      </c>
      <c r="M14" s="84">
        <f t="shared" si="2"/>
        <v>0</v>
      </c>
      <c r="N14" s="337">
        <v>0</v>
      </c>
      <c r="O14" s="93">
        <v>13</v>
      </c>
      <c r="P14" s="84">
        <f t="shared" si="4"/>
        <v>0</v>
      </c>
      <c r="Q14" s="337"/>
      <c r="R14" s="93"/>
      <c r="S14" s="382"/>
      <c r="T14" s="337">
        <f t="shared" si="5"/>
        <v>13366</v>
      </c>
      <c r="U14" s="396">
        <f t="shared" si="6"/>
        <v>251039</v>
      </c>
      <c r="V14" s="84">
        <f t="shared" si="3"/>
        <v>0.05324272324220539</v>
      </c>
    </row>
    <row r="15" spans="1:22" s="286" customFormat="1" ht="12.75">
      <c r="A15" s="89">
        <v>2000</v>
      </c>
      <c r="B15" s="337">
        <v>9481</v>
      </c>
      <c r="C15" s="93">
        <v>223025</v>
      </c>
      <c r="D15" s="84">
        <f t="shared" si="0"/>
        <v>0.04251092926801928</v>
      </c>
      <c r="E15" s="337">
        <v>3535</v>
      </c>
      <c r="F15" s="93">
        <v>74846</v>
      </c>
      <c r="G15" s="84">
        <f t="shared" si="1"/>
        <v>0.047230312909173504</v>
      </c>
      <c r="H15" s="337"/>
      <c r="I15" s="93"/>
      <c r="J15" s="84"/>
      <c r="K15" s="337">
        <v>0</v>
      </c>
      <c r="L15" s="93">
        <v>406</v>
      </c>
      <c r="M15" s="84">
        <f t="shared" si="2"/>
        <v>0</v>
      </c>
      <c r="N15" s="337">
        <v>0</v>
      </c>
      <c r="O15" s="93">
        <v>9</v>
      </c>
      <c r="P15" s="84">
        <f t="shared" si="4"/>
        <v>0</v>
      </c>
      <c r="Q15" s="337"/>
      <c r="R15" s="93"/>
      <c r="S15" s="382"/>
      <c r="T15" s="337">
        <f t="shared" si="5"/>
        <v>13016</v>
      </c>
      <c r="U15" s="396">
        <f t="shared" si="6"/>
        <v>298286</v>
      </c>
      <c r="V15" s="84">
        <f t="shared" si="3"/>
        <v>0.04363597352876099</v>
      </c>
    </row>
    <row r="16" spans="1:22" s="286" customFormat="1" ht="12.75">
      <c r="A16" s="89">
        <v>2001</v>
      </c>
      <c r="B16" s="337">
        <v>12570</v>
      </c>
      <c r="C16" s="93">
        <v>221439</v>
      </c>
      <c r="D16" s="84">
        <f t="shared" si="0"/>
        <v>0.0567650684838714</v>
      </c>
      <c r="E16" s="337">
        <v>5628</v>
      </c>
      <c r="F16" s="93">
        <v>77722</v>
      </c>
      <c r="G16" s="84">
        <f t="shared" si="1"/>
        <v>0.07241192969815496</v>
      </c>
      <c r="H16" s="337"/>
      <c r="I16" s="93"/>
      <c r="J16" s="84"/>
      <c r="K16" s="337">
        <v>0</v>
      </c>
      <c r="L16" s="93">
        <v>323</v>
      </c>
      <c r="M16" s="84">
        <f t="shared" si="2"/>
        <v>0</v>
      </c>
      <c r="N16" s="337">
        <v>0</v>
      </c>
      <c r="O16" s="93">
        <v>8</v>
      </c>
      <c r="P16" s="84">
        <f t="shared" si="4"/>
        <v>0</v>
      </c>
      <c r="Q16" s="337"/>
      <c r="R16" s="93"/>
      <c r="S16" s="382"/>
      <c r="T16" s="337">
        <f t="shared" si="5"/>
        <v>18198</v>
      </c>
      <c r="U16" s="396">
        <f t="shared" si="6"/>
        <v>299492</v>
      </c>
      <c r="V16" s="84">
        <f t="shared" si="3"/>
        <v>0.06076289183016575</v>
      </c>
    </row>
    <row r="17" spans="1:22" s="286" customFormat="1" ht="12.75">
      <c r="A17" s="89">
        <v>2002</v>
      </c>
      <c r="B17" s="337">
        <v>9657</v>
      </c>
      <c r="C17" s="93">
        <v>227464</v>
      </c>
      <c r="D17" s="84">
        <f t="shared" si="0"/>
        <v>0.04245506981324517</v>
      </c>
      <c r="E17" s="337">
        <v>4326</v>
      </c>
      <c r="F17" s="93">
        <v>89869</v>
      </c>
      <c r="G17" s="84">
        <f t="shared" si="1"/>
        <v>0.04813673235487209</v>
      </c>
      <c r="H17" s="337"/>
      <c r="I17" s="93"/>
      <c r="J17" s="84"/>
      <c r="K17" s="337">
        <v>1</v>
      </c>
      <c r="L17" s="93">
        <v>585</v>
      </c>
      <c r="M17" s="84">
        <f t="shared" si="2"/>
        <v>0.0017094017094017094</v>
      </c>
      <c r="N17" s="337">
        <v>0</v>
      </c>
      <c r="O17" s="93">
        <v>13</v>
      </c>
      <c r="P17" s="84">
        <f t="shared" si="4"/>
        <v>0</v>
      </c>
      <c r="Q17" s="337"/>
      <c r="R17" s="93"/>
      <c r="S17" s="382"/>
      <c r="T17" s="337">
        <f t="shared" si="5"/>
        <v>13984</v>
      </c>
      <c r="U17" s="396">
        <f t="shared" si="6"/>
        <v>317931</v>
      </c>
      <c r="V17" s="84">
        <f t="shared" si="3"/>
        <v>0.0439843865492827</v>
      </c>
    </row>
    <row r="18" spans="1:22" s="286" customFormat="1" ht="12.75">
      <c r="A18" s="89">
        <v>2003</v>
      </c>
      <c r="B18" s="337">
        <v>7637</v>
      </c>
      <c r="C18" s="93">
        <v>235756</v>
      </c>
      <c r="D18" s="84">
        <f t="shared" si="0"/>
        <v>0.03239366124298003</v>
      </c>
      <c r="E18" s="337">
        <v>3185</v>
      </c>
      <c r="F18" s="93">
        <v>93305</v>
      </c>
      <c r="G18" s="84">
        <f t="shared" si="1"/>
        <v>0.03413536252076523</v>
      </c>
      <c r="H18" s="337"/>
      <c r="I18" s="93"/>
      <c r="J18" s="84"/>
      <c r="K18" s="337">
        <v>0</v>
      </c>
      <c r="L18" s="93">
        <v>626</v>
      </c>
      <c r="M18" s="84">
        <f t="shared" si="2"/>
        <v>0</v>
      </c>
      <c r="N18" s="337">
        <v>1</v>
      </c>
      <c r="O18" s="93">
        <v>13</v>
      </c>
      <c r="P18" s="84">
        <f t="shared" si="4"/>
        <v>0.07692307692307693</v>
      </c>
      <c r="Q18" s="337"/>
      <c r="R18" s="93"/>
      <c r="S18" s="382"/>
      <c r="T18" s="337">
        <f t="shared" si="5"/>
        <v>10823</v>
      </c>
      <c r="U18" s="396">
        <f t="shared" si="6"/>
        <v>329700</v>
      </c>
      <c r="V18" s="84">
        <f t="shared" si="3"/>
        <v>0.03282681225356385</v>
      </c>
    </row>
    <row r="19" spans="1:22" s="286" customFormat="1" ht="12.75">
      <c r="A19" s="89">
        <v>2004</v>
      </c>
      <c r="B19" s="337">
        <v>5494</v>
      </c>
      <c r="C19" s="93">
        <v>235320</v>
      </c>
      <c r="D19" s="84">
        <f t="shared" si="0"/>
        <v>0.023346931837497874</v>
      </c>
      <c r="E19" s="337">
        <v>2580</v>
      </c>
      <c r="F19" s="93">
        <v>109362</v>
      </c>
      <c r="G19" s="84">
        <f t="shared" si="1"/>
        <v>0.02359137543205135</v>
      </c>
      <c r="H19" s="337"/>
      <c r="I19" s="93"/>
      <c r="J19" s="84"/>
      <c r="K19" s="337">
        <v>7</v>
      </c>
      <c r="L19" s="93">
        <v>144</v>
      </c>
      <c r="M19" s="84">
        <f t="shared" si="2"/>
        <v>0.04861111111111111</v>
      </c>
      <c r="N19" s="337">
        <v>0</v>
      </c>
      <c r="O19" s="93">
        <v>12</v>
      </c>
      <c r="P19" s="84">
        <f t="shared" si="4"/>
        <v>0</v>
      </c>
      <c r="Q19" s="337"/>
      <c r="R19" s="93"/>
      <c r="S19" s="382"/>
      <c r="T19" s="337">
        <f t="shared" si="5"/>
        <v>8081</v>
      </c>
      <c r="U19" s="396">
        <f t="shared" si="6"/>
        <v>344838</v>
      </c>
      <c r="V19" s="84">
        <f t="shared" si="3"/>
        <v>0.02343419228739292</v>
      </c>
    </row>
    <row r="20" spans="1:22" s="286" customFormat="1" ht="12.75">
      <c r="A20" s="89">
        <v>2005</v>
      </c>
      <c r="B20" s="337">
        <v>4883</v>
      </c>
      <c r="C20" s="93">
        <v>242055</v>
      </c>
      <c r="D20" s="84">
        <f t="shared" si="0"/>
        <v>0.020173101154696248</v>
      </c>
      <c r="E20" s="337">
        <v>2230</v>
      </c>
      <c r="F20" s="93">
        <v>102716</v>
      </c>
      <c r="G20" s="84">
        <f t="shared" si="1"/>
        <v>0.021710346976128354</v>
      </c>
      <c r="H20" s="337"/>
      <c r="I20" s="93"/>
      <c r="J20" s="84"/>
      <c r="K20" s="337">
        <v>6</v>
      </c>
      <c r="L20" s="93">
        <v>210</v>
      </c>
      <c r="M20" s="84">
        <f t="shared" si="2"/>
        <v>0.02857142857142857</v>
      </c>
      <c r="N20" s="337">
        <v>1</v>
      </c>
      <c r="O20" s="93">
        <v>43</v>
      </c>
      <c r="P20" s="84">
        <f t="shared" si="4"/>
        <v>0.023255813953488372</v>
      </c>
      <c r="Q20" s="337"/>
      <c r="R20" s="93"/>
      <c r="S20" s="382"/>
      <c r="T20" s="337">
        <f t="shared" si="5"/>
        <v>7120</v>
      </c>
      <c r="U20" s="396">
        <f t="shared" si="6"/>
        <v>345024</v>
      </c>
      <c r="V20" s="84">
        <f t="shared" si="3"/>
        <v>0.020636245594509366</v>
      </c>
    </row>
    <row r="21" spans="1:22" s="286" customFormat="1" ht="12.75">
      <c r="A21" s="89">
        <v>2006</v>
      </c>
      <c r="B21" s="337">
        <v>3935</v>
      </c>
      <c r="C21" s="93">
        <v>227298</v>
      </c>
      <c r="D21" s="84">
        <f t="shared" si="0"/>
        <v>0.017312074897271424</v>
      </c>
      <c r="E21" s="337">
        <v>1565</v>
      </c>
      <c r="F21" s="93">
        <v>89460</v>
      </c>
      <c r="G21" s="84">
        <f t="shared" si="1"/>
        <v>0.017493852000894254</v>
      </c>
      <c r="H21" s="337"/>
      <c r="I21" s="93"/>
      <c r="J21" s="84"/>
      <c r="K21" s="337">
        <v>1</v>
      </c>
      <c r="L21" s="93">
        <v>113</v>
      </c>
      <c r="M21" s="84">
        <f t="shared" si="2"/>
        <v>0.008849557522123894</v>
      </c>
      <c r="N21" s="337">
        <v>0</v>
      </c>
      <c r="O21" s="93">
        <v>24</v>
      </c>
      <c r="P21" s="84">
        <f t="shared" si="4"/>
        <v>0</v>
      </c>
      <c r="Q21" s="337"/>
      <c r="R21" s="93"/>
      <c r="S21" s="382"/>
      <c r="T21" s="337">
        <f t="shared" si="5"/>
        <v>5501</v>
      </c>
      <c r="U21" s="396">
        <f t="shared" si="6"/>
        <v>316895</v>
      </c>
      <c r="V21" s="84">
        <f t="shared" si="3"/>
        <v>0.017359062149923478</v>
      </c>
    </row>
    <row r="22" spans="1:22" s="286" customFormat="1" ht="12.75">
      <c r="A22" s="89">
        <v>2007</v>
      </c>
      <c r="B22" s="337">
        <v>2453</v>
      </c>
      <c r="C22" s="93">
        <v>233001</v>
      </c>
      <c r="D22" s="84">
        <f t="shared" si="0"/>
        <v>0.0105278518117948</v>
      </c>
      <c r="E22" s="337">
        <v>802</v>
      </c>
      <c r="F22" s="93">
        <v>81572</v>
      </c>
      <c r="G22" s="84">
        <f t="shared" si="1"/>
        <v>0.009831805031138136</v>
      </c>
      <c r="H22" s="337"/>
      <c r="I22" s="93"/>
      <c r="J22" s="84"/>
      <c r="K22" s="337">
        <v>0</v>
      </c>
      <c r="L22" s="93">
        <v>28</v>
      </c>
      <c r="M22" s="84">
        <f t="shared" si="2"/>
        <v>0</v>
      </c>
      <c r="N22" s="337">
        <v>1</v>
      </c>
      <c r="O22" s="93">
        <v>32</v>
      </c>
      <c r="P22" s="84">
        <f t="shared" si="4"/>
        <v>0.03125</v>
      </c>
      <c r="Q22" s="337">
        <v>39</v>
      </c>
      <c r="R22" s="93">
        <v>2666</v>
      </c>
      <c r="S22" s="382">
        <f>IF(R22=0,"NA",Q22/R22)</f>
        <v>0.014628657164291074</v>
      </c>
      <c r="T22" s="337">
        <f t="shared" si="5"/>
        <v>3295</v>
      </c>
      <c r="U22" s="396">
        <f t="shared" si="6"/>
        <v>317299</v>
      </c>
      <c r="V22" s="84">
        <f t="shared" si="3"/>
        <v>0.010384526897342886</v>
      </c>
    </row>
    <row r="23" spans="1:22" s="286" customFormat="1" ht="12.75">
      <c r="A23" s="89">
        <v>2008</v>
      </c>
      <c r="B23" s="337">
        <v>1939</v>
      </c>
      <c r="C23" s="93">
        <v>195667</v>
      </c>
      <c r="D23" s="84">
        <f t="shared" si="0"/>
        <v>0.009909693509891807</v>
      </c>
      <c r="E23" s="337">
        <v>610</v>
      </c>
      <c r="F23" s="93">
        <v>71645</v>
      </c>
      <c r="G23" s="84">
        <f t="shared" si="1"/>
        <v>0.008514201968036848</v>
      </c>
      <c r="H23" s="337">
        <v>154</v>
      </c>
      <c r="I23" s="93">
        <v>9900</v>
      </c>
      <c r="J23" s="84">
        <f>IF(I23=0,"NA",H23/I23)</f>
        <v>0.015555555555555555</v>
      </c>
      <c r="K23" s="337">
        <v>0</v>
      </c>
      <c r="L23" s="93">
        <v>29</v>
      </c>
      <c r="M23" s="84">
        <f t="shared" si="2"/>
        <v>0</v>
      </c>
      <c r="N23" s="337">
        <v>0</v>
      </c>
      <c r="O23" s="93">
        <v>29</v>
      </c>
      <c r="P23" s="84">
        <f t="shared" si="4"/>
        <v>0</v>
      </c>
      <c r="Q23" s="337">
        <v>105</v>
      </c>
      <c r="R23" s="93">
        <v>2787</v>
      </c>
      <c r="S23" s="382">
        <f>IF(R23=0,"NA",Q23/R23)</f>
        <v>0.03767491926803014</v>
      </c>
      <c r="T23" s="337">
        <f t="shared" si="5"/>
        <v>2808</v>
      </c>
      <c r="U23" s="396">
        <f t="shared" si="6"/>
        <v>280057</v>
      </c>
      <c r="V23" s="84">
        <f>IF(U23=0,"NA",T23/U23)</f>
        <v>0.0100265303134719</v>
      </c>
    </row>
    <row r="24" spans="1:22" s="286" customFormat="1" ht="12.75">
      <c r="A24" s="89">
        <v>2009</v>
      </c>
      <c r="B24" s="337">
        <v>747</v>
      </c>
      <c r="C24" s="93">
        <v>49330</v>
      </c>
      <c r="D24" s="84">
        <f t="shared" si="0"/>
        <v>0.015142915061828502</v>
      </c>
      <c r="E24" s="337">
        <v>165</v>
      </c>
      <c r="F24" s="93">
        <v>8201</v>
      </c>
      <c r="G24" s="84">
        <f t="shared" si="1"/>
        <v>0.02011949762224119</v>
      </c>
      <c r="H24" s="337">
        <v>93</v>
      </c>
      <c r="I24" s="93">
        <v>888</v>
      </c>
      <c r="J24" s="84">
        <f>IF(I24=0,"NA",H24/I24)</f>
        <v>0.10472972972972973</v>
      </c>
      <c r="K24" s="337">
        <v>7</v>
      </c>
      <c r="L24" s="93">
        <v>235</v>
      </c>
      <c r="M24" s="84">
        <f>IF(L24=0,"NA",K24/L24)</f>
        <v>0.029787234042553193</v>
      </c>
      <c r="N24" s="337">
        <v>1</v>
      </c>
      <c r="O24" s="93">
        <v>12</v>
      </c>
      <c r="P24" s="84">
        <f>IF(O24=0,"NA",N24/O24)</f>
        <v>0.08333333333333333</v>
      </c>
      <c r="Q24" s="337">
        <v>7</v>
      </c>
      <c r="R24" s="93">
        <v>110</v>
      </c>
      <c r="S24" s="382">
        <f>IF(R24=0,"NA",Q24/R24)</f>
        <v>0.06363636363636363</v>
      </c>
      <c r="T24" s="337">
        <f t="shared" si="5"/>
        <v>1020</v>
      </c>
      <c r="U24" s="396">
        <f t="shared" si="6"/>
        <v>58776</v>
      </c>
      <c r="V24" s="84">
        <f>IF(U24=0,"NA",T24/U24)</f>
        <v>0.017354022049816252</v>
      </c>
    </row>
    <row r="25" spans="1:22" s="286" customFormat="1" ht="13.5" thickBot="1">
      <c r="A25" s="89">
        <v>2010</v>
      </c>
      <c r="B25" s="369">
        <v>43</v>
      </c>
      <c r="C25" s="274">
        <v>427</v>
      </c>
      <c r="D25" s="94">
        <f t="shared" si="0"/>
        <v>0.10070257611241218</v>
      </c>
      <c r="E25" s="369">
        <v>8</v>
      </c>
      <c r="F25" s="274">
        <v>86</v>
      </c>
      <c r="G25" s="94">
        <f t="shared" si="1"/>
        <v>0.09302325581395349</v>
      </c>
      <c r="H25" s="369">
        <v>0</v>
      </c>
      <c r="I25" s="274">
        <v>14</v>
      </c>
      <c r="J25" s="94">
        <f>IF(I25=0,"NA",H25/I25)</f>
        <v>0</v>
      </c>
      <c r="K25" s="369">
        <v>0</v>
      </c>
      <c r="L25" s="274">
        <v>3</v>
      </c>
      <c r="M25" s="94">
        <f>IF(L25=0,"NA",K25/L25)</f>
        <v>0</v>
      </c>
      <c r="N25" s="369"/>
      <c r="O25" s="274"/>
      <c r="P25" s="94"/>
      <c r="Q25" s="369">
        <v>0</v>
      </c>
      <c r="R25" s="274">
        <v>3</v>
      </c>
      <c r="S25" s="390">
        <f>IF(R25=0,"NA",Q25/R25)</f>
        <v>0</v>
      </c>
      <c r="T25" s="369">
        <f t="shared" si="5"/>
        <v>51</v>
      </c>
      <c r="U25" s="398">
        <f t="shared" si="6"/>
        <v>533</v>
      </c>
      <c r="V25" s="94">
        <f>IF(U25=0,"NA",T25/U25)</f>
        <v>0.09568480300187618</v>
      </c>
    </row>
    <row r="26" spans="1:22" s="286" customFormat="1" ht="13.5" thickBot="1">
      <c r="A26" s="85" t="s">
        <v>11</v>
      </c>
      <c r="B26" s="218">
        <f>SUM(B11:B25)</f>
        <v>92857</v>
      </c>
      <c r="C26" s="272">
        <f>SUM(C11:C25)</f>
        <v>2668295</v>
      </c>
      <c r="D26" s="95">
        <f>B26/C26</f>
        <v>0.03480012517356589</v>
      </c>
      <c r="E26" s="218">
        <f>SUM(E11:E25)</f>
        <v>37137</v>
      </c>
      <c r="F26" s="272">
        <f>SUM(F11:F25)</f>
        <v>987883</v>
      </c>
      <c r="G26" s="95">
        <f>E26/F26</f>
        <v>0.037592508424580645</v>
      </c>
      <c r="H26" s="218">
        <f>SUM(H11:H25)</f>
        <v>247</v>
      </c>
      <c r="I26" s="272">
        <f>SUM(I11:I25)</f>
        <v>10802</v>
      </c>
      <c r="J26" s="95">
        <f>H26/I26</f>
        <v>0.02286613590075912</v>
      </c>
      <c r="K26" s="218">
        <f>SUM(K11:K25)</f>
        <v>23</v>
      </c>
      <c r="L26" s="272">
        <f>SUM(L11:L25)</f>
        <v>3337</v>
      </c>
      <c r="M26" s="95">
        <f>K26/L26</f>
        <v>0.0068924183398261915</v>
      </c>
      <c r="N26" s="218">
        <f>SUM(N11:N25)</f>
        <v>4</v>
      </c>
      <c r="O26" s="272">
        <f>SUM(O11:O25)</f>
        <v>252</v>
      </c>
      <c r="P26" s="95">
        <f>N26/O26</f>
        <v>0.015873015873015872</v>
      </c>
      <c r="Q26" s="218">
        <f>SUM(Q11:Q25)</f>
        <v>151</v>
      </c>
      <c r="R26" s="272">
        <f>SUM(R11:R25)</f>
        <v>5566</v>
      </c>
      <c r="S26" s="95">
        <f>Q26/R26</f>
        <v>0.02712899748472871</v>
      </c>
      <c r="T26" s="394">
        <f>SUM(T11:T25)</f>
        <v>130419</v>
      </c>
      <c r="U26" s="395">
        <f>SUM(U11:U25)</f>
        <v>3676135</v>
      </c>
      <c r="V26" s="368">
        <f>T26/U26</f>
        <v>0.03547720635939649</v>
      </c>
    </row>
    <row r="27" spans="1:25" s="286" customFormat="1" ht="12.75">
      <c r="A27" s="330"/>
      <c r="B27" s="376"/>
      <c r="C27" s="376"/>
      <c r="D27" s="384"/>
      <c r="E27" s="376"/>
      <c r="F27" s="376"/>
      <c r="G27" s="384"/>
      <c r="H27" s="376"/>
      <c r="I27" s="376"/>
      <c r="J27" s="384"/>
      <c r="K27" s="385"/>
      <c r="L27" s="385"/>
      <c r="M27" s="385"/>
      <c r="N27" s="376"/>
      <c r="O27" s="376"/>
      <c r="P27" s="384"/>
      <c r="Q27" s="376"/>
      <c r="R27" s="376"/>
      <c r="S27" s="384"/>
      <c r="T27" s="385"/>
      <c r="U27" s="385"/>
      <c r="V27" s="385"/>
      <c r="W27" s="376"/>
      <c r="X27" s="376"/>
      <c r="Y27" s="384"/>
    </row>
    <row r="30" ht="12.75">
      <c r="A30" s="287"/>
    </row>
    <row r="32" spans="17:33" ht="12.75">
      <c r="Q32" s="348"/>
      <c r="R32" s="348"/>
      <c r="S32" s="348"/>
      <c r="T32" s="348"/>
      <c r="U32" s="348"/>
      <c r="V32" s="348"/>
      <c r="W32" s="348"/>
      <c r="X32" s="348"/>
      <c r="Y32" s="348"/>
      <c r="Z32" s="348"/>
      <c r="AA32" s="348"/>
      <c r="AB32" s="348"/>
      <c r="AC32" s="348"/>
      <c r="AD32" s="348"/>
      <c r="AE32" s="348"/>
      <c r="AF32" s="348"/>
      <c r="AG32" s="348"/>
    </row>
    <row r="33" spans="17:33" ht="12.75">
      <c r="Q33" s="506"/>
      <c r="R33" s="506"/>
      <c r="S33" s="506"/>
      <c r="T33" s="506"/>
      <c r="U33" s="506"/>
      <c r="V33" s="506"/>
      <c r="W33" s="506"/>
      <c r="X33" s="506"/>
      <c r="Y33" s="506"/>
      <c r="Z33" s="506"/>
      <c r="AA33" s="506"/>
      <c r="AB33" s="506"/>
      <c r="AC33" s="506"/>
      <c r="AD33" s="506"/>
      <c r="AE33" s="348"/>
      <c r="AF33" s="348"/>
      <c r="AG33" s="348"/>
    </row>
    <row r="34" spans="17:33" ht="12.75">
      <c r="Q34" s="507"/>
      <c r="R34" s="508"/>
      <c r="S34" s="508"/>
      <c r="T34" s="508"/>
      <c r="U34" s="508"/>
      <c r="V34" s="508"/>
      <c r="W34" s="508"/>
      <c r="X34" s="508"/>
      <c r="Y34" s="507"/>
      <c r="Z34" s="508"/>
      <c r="AA34" s="507"/>
      <c r="AB34" s="507"/>
      <c r="AC34" s="508"/>
      <c r="AD34" s="508"/>
      <c r="AE34" s="348"/>
      <c r="AF34" s="348"/>
      <c r="AG34" s="348"/>
    </row>
    <row r="35" spans="17:33" ht="12.75">
      <c r="Q35" s="507"/>
      <c r="R35" s="508"/>
      <c r="S35" s="508"/>
      <c r="T35" s="508"/>
      <c r="U35" s="508"/>
      <c r="V35" s="508"/>
      <c r="W35" s="508"/>
      <c r="X35" s="507"/>
      <c r="Y35" s="507"/>
      <c r="Z35" s="508"/>
      <c r="AA35" s="507"/>
      <c r="AB35" s="507"/>
      <c r="AC35" s="508"/>
      <c r="AD35" s="508"/>
      <c r="AE35" s="348"/>
      <c r="AF35" s="348"/>
      <c r="AG35" s="348"/>
    </row>
    <row r="36" spans="17:33" ht="12.75">
      <c r="Q36" s="507"/>
      <c r="R36" s="508"/>
      <c r="S36" s="508"/>
      <c r="T36" s="508"/>
      <c r="U36" s="508"/>
      <c r="V36" s="508"/>
      <c r="W36" s="508"/>
      <c r="X36" s="508"/>
      <c r="Y36" s="507"/>
      <c r="Z36" s="508"/>
      <c r="AA36" s="507"/>
      <c r="AB36" s="507"/>
      <c r="AC36" s="508"/>
      <c r="AD36" s="508"/>
      <c r="AE36" s="348"/>
      <c r="AF36" s="348"/>
      <c r="AG36" s="348"/>
    </row>
    <row r="37" spans="17:33" ht="12.75">
      <c r="Q37" s="507"/>
      <c r="R37" s="508"/>
      <c r="S37" s="508"/>
      <c r="T37" s="508"/>
      <c r="U37" s="508"/>
      <c r="V37" s="508"/>
      <c r="W37" s="508"/>
      <c r="X37" s="508"/>
      <c r="Y37" s="507"/>
      <c r="Z37" s="508"/>
      <c r="AA37" s="507"/>
      <c r="AB37" s="507"/>
      <c r="AC37" s="508"/>
      <c r="AD37" s="508"/>
      <c r="AE37" s="348"/>
      <c r="AF37" s="348"/>
      <c r="AG37" s="348"/>
    </row>
    <row r="38" spans="17:33" ht="12.75">
      <c r="Q38" s="507"/>
      <c r="R38" s="508"/>
      <c r="S38" s="508"/>
      <c r="T38" s="508"/>
      <c r="U38" s="508"/>
      <c r="V38" s="508"/>
      <c r="W38" s="508"/>
      <c r="X38" s="508"/>
      <c r="Y38" s="507"/>
      <c r="Z38" s="508"/>
      <c r="AA38" s="507"/>
      <c r="AB38" s="507"/>
      <c r="AC38" s="508"/>
      <c r="AD38" s="508"/>
      <c r="AE38" s="348"/>
      <c r="AF38" s="348"/>
      <c r="AG38" s="348"/>
    </row>
    <row r="39" spans="17:33" ht="12.75">
      <c r="Q39" s="507"/>
      <c r="R39" s="508"/>
      <c r="S39" s="508"/>
      <c r="T39" s="508"/>
      <c r="U39" s="508"/>
      <c r="V39" s="508"/>
      <c r="W39" s="508"/>
      <c r="X39" s="508"/>
      <c r="Y39" s="507"/>
      <c r="Z39" s="507"/>
      <c r="AA39" s="507"/>
      <c r="AB39" s="507"/>
      <c r="AC39" s="508"/>
      <c r="AD39" s="508"/>
      <c r="AE39" s="348"/>
      <c r="AF39" s="348"/>
      <c r="AG39" s="348"/>
    </row>
    <row r="40" spans="17:33" ht="12.75">
      <c r="Q40" s="507"/>
      <c r="R40" s="508"/>
      <c r="S40" s="508"/>
      <c r="T40" s="507"/>
      <c r="U40" s="508"/>
      <c r="V40" s="508"/>
      <c r="W40" s="508"/>
      <c r="X40" s="507"/>
      <c r="Y40" s="507"/>
      <c r="Z40" s="508"/>
      <c r="AA40" s="507"/>
      <c r="AB40" s="507"/>
      <c r="AC40" s="508"/>
      <c r="AD40" s="508"/>
      <c r="AE40" s="348"/>
      <c r="AF40" s="348"/>
      <c r="AG40" s="348"/>
    </row>
    <row r="41" spans="17:33" ht="12.75">
      <c r="Q41" s="507"/>
      <c r="R41" s="508"/>
      <c r="S41" s="508"/>
      <c r="T41" s="508"/>
      <c r="U41" s="508"/>
      <c r="V41" s="508"/>
      <c r="W41" s="507"/>
      <c r="X41" s="508"/>
      <c r="Y41" s="507"/>
      <c r="Z41" s="508"/>
      <c r="AA41" s="507"/>
      <c r="AB41" s="507"/>
      <c r="AC41" s="508"/>
      <c r="AD41" s="508"/>
      <c r="AE41" s="348"/>
      <c r="AF41" s="348"/>
      <c r="AG41" s="348"/>
    </row>
    <row r="42" spans="17:33" ht="12.75">
      <c r="Q42" s="507"/>
      <c r="R42" s="508"/>
      <c r="S42" s="508"/>
      <c r="T42" s="508"/>
      <c r="U42" s="508"/>
      <c r="V42" s="508"/>
      <c r="W42" s="508"/>
      <c r="X42" s="507"/>
      <c r="Y42" s="507"/>
      <c r="Z42" s="508"/>
      <c r="AA42" s="507"/>
      <c r="AB42" s="507"/>
      <c r="AC42" s="508"/>
      <c r="AD42" s="508"/>
      <c r="AE42" s="348"/>
      <c r="AF42" s="348"/>
      <c r="AG42" s="348"/>
    </row>
    <row r="43" spans="17:33" ht="12.75">
      <c r="Q43" s="507"/>
      <c r="R43" s="508"/>
      <c r="S43" s="508"/>
      <c r="T43" s="508"/>
      <c r="U43" s="508"/>
      <c r="V43" s="508"/>
      <c r="W43" s="507"/>
      <c r="X43" s="507"/>
      <c r="Y43" s="507"/>
      <c r="Z43" s="508"/>
      <c r="AA43" s="507"/>
      <c r="AB43" s="507"/>
      <c r="AC43" s="508"/>
      <c r="AD43" s="508"/>
      <c r="AE43" s="348"/>
      <c r="AF43" s="348"/>
      <c r="AG43" s="348"/>
    </row>
    <row r="44" spans="17:33" ht="12.75">
      <c r="Q44" s="507"/>
      <c r="R44" s="508"/>
      <c r="S44" s="508"/>
      <c r="T44" s="508"/>
      <c r="U44" s="508"/>
      <c r="V44" s="508"/>
      <c r="W44" s="508"/>
      <c r="X44" s="507"/>
      <c r="Y44" s="507"/>
      <c r="Z44" s="507"/>
      <c r="AA44" s="507"/>
      <c r="AB44" s="507"/>
      <c r="AC44" s="508"/>
      <c r="AD44" s="508"/>
      <c r="AE44" s="348"/>
      <c r="AF44" s="348"/>
      <c r="AG44" s="348"/>
    </row>
    <row r="45" spans="17:33" ht="12.75">
      <c r="Q45" s="507"/>
      <c r="R45" s="507"/>
      <c r="S45" s="508"/>
      <c r="T45" s="508"/>
      <c r="U45" s="508"/>
      <c r="V45" s="508"/>
      <c r="W45" s="507"/>
      <c r="X45" s="508"/>
      <c r="Y45" s="507"/>
      <c r="Z45" s="508"/>
      <c r="AA45" s="507"/>
      <c r="AB45" s="507"/>
      <c r="AC45" s="507"/>
      <c r="AD45" s="508"/>
      <c r="AE45" s="348"/>
      <c r="AF45" s="348"/>
      <c r="AG45" s="348"/>
    </row>
    <row r="46" spans="17:33" ht="12.75">
      <c r="Q46" s="507"/>
      <c r="R46" s="507"/>
      <c r="S46" s="507"/>
      <c r="T46" s="508"/>
      <c r="U46" s="507"/>
      <c r="V46" s="507"/>
      <c r="W46" s="508"/>
      <c r="X46" s="508"/>
      <c r="Y46" s="507"/>
      <c r="Z46" s="507"/>
      <c r="AA46" s="507"/>
      <c r="AB46" s="507"/>
      <c r="AC46" s="507"/>
      <c r="AD46" s="507"/>
      <c r="AE46" s="348"/>
      <c r="AF46" s="348"/>
      <c r="AG46" s="348"/>
    </row>
    <row r="47" spans="17:33" ht="12.75">
      <c r="Q47" s="507"/>
      <c r="R47" s="508"/>
      <c r="S47" s="508"/>
      <c r="T47" s="508"/>
      <c r="U47" s="507"/>
      <c r="V47" s="507"/>
      <c r="W47" s="507"/>
      <c r="X47" s="507"/>
      <c r="Y47" s="507"/>
      <c r="Z47" s="508"/>
      <c r="AA47" s="507"/>
      <c r="AB47" s="507"/>
      <c r="AC47" s="507"/>
      <c r="AD47" s="507"/>
      <c r="AE47" s="348"/>
      <c r="AF47" s="348"/>
      <c r="AG47" s="348"/>
    </row>
    <row r="48" spans="17:33" ht="12.75">
      <c r="Q48" s="507"/>
      <c r="R48" s="508"/>
      <c r="S48" s="508"/>
      <c r="T48" s="508"/>
      <c r="U48" s="508"/>
      <c r="V48" s="508"/>
      <c r="W48" s="508"/>
      <c r="X48" s="508"/>
      <c r="Y48" s="507"/>
      <c r="Z48" s="508"/>
      <c r="AA48" s="507"/>
      <c r="AB48" s="507"/>
      <c r="AC48" s="508"/>
      <c r="AD48" s="508"/>
      <c r="AE48" s="348"/>
      <c r="AF48" s="348"/>
      <c r="AG48" s="348"/>
    </row>
    <row r="49" spans="17:33" ht="12.75">
      <c r="Q49" s="348"/>
      <c r="R49" s="348"/>
      <c r="S49" s="348"/>
      <c r="T49" s="348"/>
      <c r="U49" s="348"/>
      <c r="V49" s="348"/>
      <c r="W49" s="348"/>
      <c r="X49" s="348"/>
      <c r="Y49" s="348"/>
      <c r="Z49" s="348"/>
      <c r="AA49" s="348"/>
      <c r="AB49" s="348"/>
      <c r="AC49" s="348"/>
      <c r="AD49" s="348"/>
      <c r="AE49" s="348"/>
      <c r="AF49" s="348"/>
      <c r="AG49" s="348"/>
    </row>
    <row r="50" spans="17:33" ht="12.75">
      <c r="Q50" s="348"/>
      <c r="R50" s="348"/>
      <c r="S50" s="348"/>
      <c r="T50" s="348"/>
      <c r="U50" s="348"/>
      <c r="V50" s="348"/>
      <c r="W50" s="348"/>
      <c r="X50" s="348"/>
      <c r="Y50" s="348"/>
      <c r="Z50" s="348"/>
      <c r="AA50" s="348"/>
      <c r="AB50" s="348"/>
      <c r="AC50" s="348"/>
      <c r="AD50" s="348"/>
      <c r="AE50" s="348"/>
      <c r="AF50" s="348"/>
      <c r="AG50" s="348"/>
    </row>
    <row r="51" spans="17:33" ht="12.75">
      <c r="Q51" s="506"/>
      <c r="R51" s="506"/>
      <c r="S51" s="506"/>
      <c r="T51" s="348"/>
      <c r="U51" s="348"/>
      <c r="V51" s="506"/>
      <c r="W51" s="506"/>
      <c r="X51" s="506"/>
      <c r="Y51" s="348"/>
      <c r="Z51" s="348"/>
      <c r="AA51" s="348"/>
      <c r="AB51" s="348"/>
      <c r="AC51" s="348"/>
      <c r="AD51" s="348"/>
      <c r="AE51" s="348"/>
      <c r="AF51" s="348"/>
      <c r="AG51" s="348"/>
    </row>
    <row r="52" spans="17:33" ht="12.75">
      <c r="Q52" s="507"/>
      <c r="R52" s="508"/>
      <c r="S52" s="508"/>
      <c r="T52" s="348"/>
      <c r="U52" s="348"/>
      <c r="V52" s="508"/>
      <c r="W52" s="508"/>
      <c r="X52" s="508"/>
      <c r="Y52" s="348"/>
      <c r="Z52" s="348"/>
      <c r="AA52" s="348"/>
      <c r="AB52" s="348"/>
      <c r="AC52" s="348"/>
      <c r="AD52" s="348"/>
      <c r="AE52" s="348"/>
      <c r="AF52" s="348"/>
      <c r="AG52" s="348"/>
    </row>
    <row r="53" spans="17:33" ht="12.75">
      <c r="Q53" s="507"/>
      <c r="R53" s="508"/>
      <c r="S53" s="508"/>
      <c r="T53" s="348"/>
      <c r="U53" s="348"/>
      <c r="V53" s="508"/>
      <c r="W53" s="508"/>
      <c r="X53" s="508"/>
      <c r="Y53" s="348"/>
      <c r="Z53" s="348"/>
      <c r="AA53" s="348"/>
      <c r="AB53" s="348"/>
      <c r="AC53" s="348"/>
      <c r="AD53" s="348"/>
      <c r="AE53" s="348"/>
      <c r="AF53" s="348"/>
      <c r="AG53" s="348"/>
    </row>
    <row r="54" spans="17:33" ht="12.75">
      <c r="Q54" s="507"/>
      <c r="R54" s="508"/>
      <c r="S54" s="508"/>
      <c r="T54" s="348"/>
      <c r="U54" s="348"/>
      <c r="V54" s="508"/>
      <c r="W54" s="508"/>
      <c r="X54" s="508"/>
      <c r="Y54" s="348"/>
      <c r="Z54" s="348"/>
      <c r="AA54" s="348"/>
      <c r="AB54" s="348"/>
      <c r="AC54" s="348"/>
      <c r="AD54" s="348"/>
      <c r="AE54" s="348"/>
      <c r="AF54" s="348"/>
      <c r="AG54" s="348"/>
    </row>
    <row r="55" spans="17:33" ht="12.75">
      <c r="Q55" s="507"/>
      <c r="R55" s="508"/>
      <c r="S55" s="508"/>
      <c r="T55" s="348"/>
      <c r="U55" s="348"/>
      <c r="V55" s="508"/>
      <c r="W55" s="508"/>
      <c r="X55" s="508"/>
      <c r="Y55" s="348"/>
      <c r="Z55" s="348"/>
      <c r="AA55" s="348"/>
      <c r="AB55" s="348"/>
      <c r="AC55" s="348"/>
      <c r="AD55" s="348"/>
      <c r="AE55" s="348"/>
      <c r="AF55" s="348"/>
      <c r="AG55" s="348"/>
    </row>
    <row r="56" spans="17:33" ht="12.75">
      <c r="Q56" s="507"/>
      <c r="R56" s="508"/>
      <c r="S56" s="508"/>
      <c r="T56" s="348"/>
      <c r="U56" s="348"/>
      <c r="V56" s="508"/>
      <c r="W56" s="508"/>
      <c r="X56" s="508"/>
      <c r="Y56" s="348"/>
      <c r="Z56" s="348"/>
      <c r="AA56" s="348"/>
      <c r="AB56" s="348"/>
      <c r="AC56" s="348"/>
      <c r="AD56" s="348"/>
      <c r="AE56" s="348"/>
      <c r="AF56" s="348"/>
      <c r="AG56" s="348"/>
    </row>
    <row r="57" spans="17:33" ht="12.75">
      <c r="Q57" s="507"/>
      <c r="R57" s="508"/>
      <c r="S57" s="508"/>
      <c r="T57" s="348"/>
      <c r="U57" s="348"/>
      <c r="V57" s="508"/>
      <c r="W57" s="508"/>
      <c r="X57" s="508"/>
      <c r="Y57" s="348"/>
      <c r="Z57" s="348"/>
      <c r="AA57" s="348"/>
      <c r="AB57" s="348"/>
      <c r="AC57" s="348"/>
      <c r="AD57" s="348"/>
      <c r="AE57" s="348"/>
      <c r="AF57" s="348"/>
      <c r="AG57" s="348"/>
    </row>
    <row r="58" spans="17:33" ht="12.75">
      <c r="Q58" s="507"/>
      <c r="R58" s="508"/>
      <c r="S58" s="508"/>
      <c r="T58" s="348"/>
      <c r="U58" s="348"/>
      <c r="V58" s="507"/>
      <c r="W58" s="508"/>
      <c r="X58" s="508"/>
      <c r="Y58" s="348"/>
      <c r="Z58" s="348"/>
      <c r="AA58" s="348"/>
      <c r="AB58" s="348"/>
      <c r="AC58" s="348"/>
      <c r="AD58" s="348"/>
      <c r="AE58" s="348"/>
      <c r="AF58" s="348"/>
      <c r="AG58" s="348"/>
    </row>
    <row r="59" spans="17:33" ht="12.75">
      <c r="Q59" s="507"/>
      <c r="R59" s="508"/>
      <c r="S59" s="508"/>
      <c r="T59" s="348"/>
      <c r="U59" s="348"/>
      <c r="V59" s="508"/>
      <c r="W59" s="508"/>
      <c r="X59" s="508"/>
      <c r="Y59" s="348"/>
      <c r="Z59" s="348"/>
      <c r="AA59" s="348"/>
      <c r="AB59" s="348"/>
      <c r="AC59" s="348"/>
      <c r="AD59" s="348"/>
      <c r="AE59" s="348"/>
      <c r="AF59" s="348"/>
      <c r="AG59" s="348"/>
    </row>
    <row r="60" spans="17:33" ht="12.75">
      <c r="Q60" s="507"/>
      <c r="R60" s="508"/>
      <c r="S60" s="508"/>
      <c r="T60" s="348"/>
      <c r="U60" s="348"/>
      <c r="V60" s="508"/>
      <c r="W60" s="508"/>
      <c r="X60" s="508"/>
      <c r="Y60" s="348"/>
      <c r="Z60" s="348"/>
      <c r="AA60" s="348"/>
      <c r="AB60" s="348"/>
      <c r="AC60" s="348"/>
      <c r="AD60" s="348"/>
      <c r="AE60" s="348"/>
      <c r="AF60" s="348"/>
      <c r="AG60" s="348"/>
    </row>
    <row r="61" spans="17:33" ht="12.75">
      <c r="Q61" s="507"/>
      <c r="R61" s="508"/>
      <c r="S61" s="508"/>
      <c r="T61" s="348"/>
      <c r="U61" s="348"/>
      <c r="V61" s="508"/>
      <c r="W61" s="508"/>
      <c r="X61" s="508"/>
      <c r="Y61" s="348"/>
      <c r="Z61" s="348"/>
      <c r="AA61" s="348"/>
      <c r="AB61" s="348"/>
      <c r="AC61" s="348"/>
      <c r="AD61" s="348"/>
      <c r="AE61" s="348"/>
      <c r="AF61" s="348"/>
      <c r="AG61" s="348"/>
    </row>
    <row r="62" spans="17:33" ht="12.75">
      <c r="Q62" s="507"/>
      <c r="R62" s="508"/>
      <c r="S62" s="508"/>
      <c r="T62" s="348"/>
      <c r="U62" s="348"/>
      <c r="V62" s="508"/>
      <c r="W62" s="508"/>
      <c r="X62" s="508"/>
      <c r="Y62" s="348"/>
      <c r="Z62" s="348"/>
      <c r="AA62" s="348"/>
      <c r="AB62" s="348"/>
      <c r="AC62" s="348"/>
      <c r="AD62" s="348"/>
      <c r="AE62" s="348"/>
      <c r="AF62" s="348"/>
      <c r="AG62" s="348"/>
    </row>
    <row r="63" spans="17:33" ht="12.75">
      <c r="Q63" s="507"/>
      <c r="R63" s="507"/>
      <c r="S63" s="508"/>
      <c r="T63" s="348"/>
      <c r="U63" s="348"/>
      <c r="V63" s="508"/>
      <c r="W63" s="508"/>
      <c r="X63" s="508"/>
      <c r="Y63" s="348"/>
      <c r="Z63" s="348"/>
      <c r="AA63" s="348"/>
      <c r="AB63" s="348"/>
      <c r="AC63" s="348"/>
      <c r="AD63" s="348"/>
      <c r="AE63" s="348"/>
      <c r="AF63" s="348"/>
      <c r="AG63" s="348"/>
    </row>
    <row r="64" spans="17:33" ht="12.75">
      <c r="Q64" s="507"/>
      <c r="R64" s="507"/>
      <c r="S64" s="507"/>
      <c r="T64" s="348"/>
      <c r="U64" s="348"/>
      <c r="V64" s="508"/>
      <c r="W64" s="507"/>
      <c r="X64" s="507"/>
      <c r="Y64" s="348"/>
      <c r="Z64" s="348"/>
      <c r="AA64" s="348"/>
      <c r="AB64" s="348"/>
      <c r="AC64" s="348"/>
      <c r="AD64" s="348"/>
      <c r="AE64" s="348"/>
      <c r="AF64" s="348"/>
      <c r="AG64" s="348"/>
    </row>
    <row r="65" spans="17:33" ht="12.75">
      <c r="Q65" s="507"/>
      <c r="R65" s="508"/>
      <c r="S65" s="508"/>
      <c r="T65" s="348"/>
      <c r="U65" s="348"/>
      <c r="V65" s="508"/>
      <c r="W65" s="507"/>
      <c r="X65" s="507"/>
      <c r="Y65" s="348"/>
      <c r="Z65" s="348"/>
      <c r="AA65" s="348"/>
      <c r="AB65" s="348"/>
      <c r="AC65" s="348"/>
      <c r="AD65" s="348"/>
      <c r="AE65" s="348"/>
      <c r="AF65" s="348"/>
      <c r="AG65" s="348"/>
    </row>
    <row r="66" spans="17:33" ht="12.75">
      <c r="Q66" s="507"/>
      <c r="R66" s="508"/>
      <c r="S66" s="508"/>
      <c r="T66" s="348"/>
      <c r="U66" s="348"/>
      <c r="V66" s="508"/>
      <c r="W66" s="508"/>
      <c r="X66" s="508"/>
      <c r="Y66" s="348"/>
      <c r="Z66" s="348"/>
      <c r="AA66" s="348"/>
      <c r="AB66" s="348"/>
      <c r="AC66" s="348"/>
      <c r="AD66" s="348"/>
      <c r="AE66" s="348"/>
      <c r="AF66" s="348"/>
      <c r="AG66" s="348"/>
    </row>
    <row r="67" spans="17:33" ht="12.75">
      <c r="Q67" s="348"/>
      <c r="R67" s="348"/>
      <c r="S67" s="348"/>
      <c r="T67" s="348"/>
      <c r="U67" s="348"/>
      <c r="V67" s="348"/>
      <c r="W67" s="348"/>
      <c r="X67" s="348"/>
      <c r="Y67" s="348"/>
      <c r="Z67" s="348"/>
      <c r="AA67" s="348"/>
      <c r="AB67" s="348"/>
      <c r="AC67" s="348"/>
      <c r="AD67" s="348"/>
      <c r="AE67" s="348"/>
      <c r="AF67" s="348"/>
      <c r="AG67" s="348"/>
    </row>
    <row r="68" spans="17:33" ht="12.75">
      <c r="Q68" s="348"/>
      <c r="R68" s="348"/>
      <c r="S68" s="348"/>
      <c r="T68" s="348"/>
      <c r="U68" s="348"/>
      <c r="V68" s="348"/>
      <c r="W68" s="348"/>
      <c r="X68" s="348"/>
      <c r="Y68" s="348"/>
      <c r="Z68" s="348"/>
      <c r="AA68" s="348"/>
      <c r="AB68" s="348"/>
      <c r="AC68" s="348"/>
      <c r="AD68" s="348"/>
      <c r="AE68" s="348"/>
      <c r="AF68" s="348"/>
      <c r="AG68" s="348"/>
    </row>
    <row r="69" spans="17:33" ht="12.75">
      <c r="Q69" s="506"/>
      <c r="R69" s="506"/>
      <c r="S69" s="506"/>
      <c r="T69" s="348"/>
      <c r="U69" s="348"/>
      <c r="V69" s="506"/>
      <c r="W69" s="506"/>
      <c r="X69" s="506"/>
      <c r="Y69" s="348"/>
      <c r="Z69" s="348"/>
      <c r="AA69" s="348"/>
      <c r="AB69" s="348"/>
      <c r="AC69" s="348"/>
      <c r="AD69" s="348"/>
      <c r="AE69" s="348"/>
      <c r="AF69" s="348"/>
      <c r="AG69" s="348"/>
    </row>
    <row r="70" spans="17:33" ht="12.75">
      <c r="Q70" s="507"/>
      <c r="R70" s="508"/>
      <c r="S70" s="508"/>
      <c r="T70" s="348"/>
      <c r="U70" s="348"/>
      <c r="V70" s="507"/>
      <c r="W70" s="508"/>
      <c r="X70" s="507"/>
      <c r="Y70" s="348"/>
      <c r="Z70" s="348"/>
      <c r="AA70" s="348"/>
      <c r="AB70" s="348"/>
      <c r="AC70" s="348"/>
      <c r="AD70" s="348"/>
      <c r="AE70" s="348"/>
      <c r="AF70" s="348"/>
      <c r="AG70" s="348"/>
    </row>
    <row r="71" spans="17:33" ht="12.75">
      <c r="Q71" s="507"/>
      <c r="R71" s="508"/>
      <c r="S71" s="507"/>
      <c r="T71" s="348"/>
      <c r="U71" s="348"/>
      <c r="V71" s="507"/>
      <c r="W71" s="508"/>
      <c r="X71" s="507"/>
      <c r="Y71" s="348"/>
      <c r="Z71" s="348"/>
      <c r="AA71" s="348"/>
      <c r="AB71" s="348"/>
      <c r="AC71" s="348"/>
      <c r="AD71" s="348"/>
      <c r="AE71" s="348"/>
      <c r="AF71" s="348"/>
      <c r="AG71" s="348"/>
    </row>
    <row r="72" spans="17:33" ht="12.75">
      <c r="Q72" s="507"/>
      <c r="R72" s="508"/>
      <c r="S72" s="508"/>
      <c r="T72" s="348"/>
      <c r="U72" s="348"/>
      <c r="V72" s="507"/>
      <c r="W72" s="508"/>
      <c r="X72" s="507"/>
      <c r="Y72" s="348"/>
      <c r="Z72" s="348"/>
      <c r="AA72" s="348"/>
      <c r="AB72" s="348"/>
      <c r="AC72" s="348"/>
      <c r="AD72" s="348"/>
      <c r="AE72" s="348"/>
      <c r="AF72" s="348"/>
      <c r="AG72" s="348"/>
    </row>
    <row r="73" spans="17:33" ht="12.75">
      <c r="Q73" s="507"/>
      <c r="R73" s="508"/>
      <c r="S73" s="508"/>
      <c r="T73" s="348"/>
      <c r="U73" s="348"/>
      <c r="V73" s="507"/>
      <c r="W73" s="508"/>
      <c r="X73" s="507"/>
      <c r="Y73" s="348"/>
      <c r="Z73" s="348"/>
      <c r="AA73" s="348"/>
      <c r="AB73" s="348"/>
      <c r="AC73" s="348"/>
      <c r="AD73" s="348"/>
      <c r="AE73" s="348"/>
      <c r="AF73" s="348"/>
      <c r="AG73" s="348"/>
    </row>
    <row r="74" spans="17:33" ht="12.75">
      <c r="Q74" s="507"/>
      <c r="R74" s="508"/>
      <c r="S74" s="508"/>
      <c r="T74" s="348"/>
      <c r="U74" s="348"/>
      <c r="V74" s="507"/>
      <c r="W74" s="508"/>
      <c r="X74" s="507"/>
      <c r="Y74" s="348"/>
      <c r="Z74" s="348"/>
      <c r="AA74" s="348"/>
      <c r="AB74" s="348"/>
      <c r="AC74" s="348"/>
      <c r="AD74" s="348"/>
      <c r="AE74" s="348"/>
      <c r="AF74" s="348"/>
      <c r="AG74" s="348"/>
    </row>
    <row r="75" spans="17:33" ht="12.75">
      <c r="Q75" s="507"/>
      <c r="R75" s="508"/>
      <c r="S75" s="508"/>
      <c r="T75" s="348"/>
      <c r="U75" s="348"/>
      <c r="V75" s="507"/>
      <c r="W75" s="507"/>
      <c r="X75" s="507"/>
      <c r="Y75" s="348"/>
      <c r="Z75" s="348"/>
      <c r="AA75" s="348"/>
      <c r="AB75" s="348"/>
      <c r="AC75" s="348"/>
      <c r="AD75" s="348"/>
      <c r="AE75" s="348"/>
      <c r="AF75" s="348"/>
      <c r="AG75" s="348"/>
    </row>
    <row r="76" spans="17:33" ht="12.75">
      <c r="Q76" s="507"/>
      <c r="R76" s="508"/>
      <c r="S76" s="507"/>
      <c r="T76" s="348"/>
      <c r="U76" s="348"/>
      <c r="V76" s="507"/>
      <c r="W76" s="508"/>
      <c r="X76" s="507"/>
      <c r="Y76" s="348"/>
      <c r="Z76" s="348"/>
      <c r="AA76" s="348"/>
      <c r="AB76" s="348"/>
      <c r="AC76" s="348"/>
      <c r="AD76" s="348"/>
      <c r="AE76" s="348"/>
      <c r="AF76" s="348"/>
      <c r="AG76" s="348"/>
    </row>
    <row r="77" spans="17:33" ht="12.75">
      <c r="Q77" s="507"/>
      <c r="R77" s="507"/>
      <c r="S77" s="508"/>
      <c r="T77" s="348"/>
      <c r="U77" s="348"/>
      <c r="V77" s="507"/>
      <c r="W77" s="508"/>
      <c r="X77" s="507"/>
      <c r="Y77" s="348"/>
      <c r="Z77" s="348"/>
      <c r="AA77" s="348"/>
      <c r="AB77" s="348"/>
      <c r="AC77" s="348"/>
      <c r="AD77" s="348"/>
      <c r="AE77" s="348"/>
      <c r="AF77" s="348"/>
      <c r="AG77" s="348"/>
    </row>
    <row r="78" spans="17:33" ht="12.75">
      <c r="Q78" s="507"/>
      <c r="R78" s="508"/>
      <c r="S78" s="507"/>
      <c r="T78" s="348"/>
      <c r="U78" s="348"/>
      <c r="V78" s="507"/>
      <c r="W78" s="508"/>
      <c r="X78" s="507"/>
      <c r="Y78" s="348"/>
      <c r="Z78" s="348"/>
      <c r="AA78" s="348"/>
      <c r="AB78" s="348"/>
      <c r="AC78" s="348"/>
      <c r="AD78" s="348"/>
      <c r="AE78" s="348"/>
      <c r="AF78" s="348"/>
      <c r="AG78" s="348"/>
    </row>
    <row r="79" spans="17:33" ht="12.75">
      <c r="Q79" s="507"/>
      <c r="R79" s="507"/>
      <c r="S79" s="507"/>
      <c r="T79" s="348"/>
      <c r="U79" s="348"/>
      <c r="V79" s="507"/>
      <c r="W79" s="508"/>
      <c r="X79" s="507"/>
      <c r="Y79" s="348"/>
      <c r="Z79" s="348"/>
      <c r="AA79" s="348"/>
      <c r="AB79" s="348"/>
      <c r="AC79" s="348"/>
      <c r="AD79" s="348"/>
      <c r="AE79" s="348"/>
      <c r="AF79" s="348"/>
      <c r="AG79" s="348"/>
    </row>
    <row r="80" spans="17:33" ht="12.75">
      <c r="Q80" s="507"/>
      <c r="R80" s="508"/>
      <c r="S80" s="507"/>
      <c r="T80" s="348"/>
      <c r="U80" s="348"/>
      <c r="V80" s="507"/>
      <c r="W80" s="507"/>
      <c r="X80" s="507"/>
      <c r="Y80" s="348"/>
      <c r="Z80" s="348"/>
      <c r="AA80" s="348"/>
      <c r="AB80" s="348"/>
      <c r="AC80" s="348"/>
      <c r="AD80" s="348"/>
      <c r="AE80" s="348"/>
      <c r="AF80" s="348"/>
      <c r="AG80" s="348"/>
    </row>
    <row r="81" spans="17:33" ht="12.75">
      <c r="Q81" s="507"/>
      <c r="R81" s="507"/>
      <c r="S81" s="508"/>
      <c r="T81" s="348"/>
      <c r="U81" s="348"/>
      <c r="V81" s="507"/>
      <c r="W81" s="508"/>
      <c r="X81" s="507"/>
      <c r="Y81" s="348"/>
      <c r="Z81" s="348"/>
      <c r="AA81" s="348"/>
      <c r="AB81" s="348"/>
      <c r="AC81" s="348"/>
      <c r="AD81" s="348"/>
      <c r="AE81" s="348"/>
      <c r="AF81" s="348"/>
      <c r="AG81" s="348"/>
    </row>
    <row r="82" spans="17:33" ht="12.75">
      <c r="Q82" s="507"/>
      <c r="R82" s="508"/>
      <c r="S82" s="508"/>
      <c r="T82" s="348"/>
      <c r="U82" s="348"/>
      <c r="V82" s="507"/>
      <c r="W82" s="507"/>
      <c r="X82" s="507"/>
      <c r="Y82" s="348"/>
      <c r="Z82" s="348"/>
      <c r="AA82" s="348"/>
      <c r="AB82" s="348"/>
      <c r="AC82" s="348"/>
      <c r="AD82" s="348"/>
      <c r="AE82" s="348"/>
      <c r="AF82" s="348"/>
      <c r="AG82" s="348"/>
    </row>
    <row r="83" spans="17:33" ht="12.75">
      <c r="Q83" s="507"/>
      <c r="R83" s="507"/>
      <c r="S83" s="507"/>
      <c r="T83" s="348"/>
      <c r="U83" s="348"/>
      <c r="V83" s="507"/>
      <c r="W83" s="508"/>
      <c r="X83" s="507"/>
      <c r="Y83" s="348"/>
      <c r="Z83" s="348"/>
      <c r="AA83" s="348"/>
      <c r="AB83" s="348"/>
      <c r="AC83" s="348"/>
      <c r="AD83" s="348"/>
      <c r="AE83" s="348"/>
      <c r="AF83" s="348"/>
      <c r="AG83" s="348"/>
    </row>
    <row r="84" spans="17:33" ht="12.75">
      <c r="Q84" s="507"/>
      <c r="R84" s="508"/>
      <c r="S84" s="508"/>
      <c r="T84" s="348"/>
      <c r="U84" s="348"/>
      <c r="V84" s="507"/>
      <c r="W84" s="508"/>
      <c r="X84" s="507"/>
      <c r="Y84" s="348"/>
      <c r="Z84" s="348"/>
      <c r="AA84" s="348"/>
      <c r="AB84" s="348"/>
      <c r="AC84" s="348"/>
      <c r="AD84" s="348"/>
      <c r="AE84" s="348"/>
      <c r="AF84" s="348"/>
      <c r="AG84" s="348"/>
    </row>
    <row r="85" spans="17:33" ht="12.75">
      <c r="Q85" s="348"/>
      <c r="R85" s="348"/>
      <c r="S85" s="348"/>
      <c r="T85" s="348"/>
      <c r="U85" s="348"/>
      <c r="V85" s="348"/>
      <c r="W85" s="348"/>
      <c r="X85" s="348"/>
      <c r="Y85" s="348"/>
      <c r="Z85" s="348"/>
      <c r="AA85" s="348"/>
      <c r="AB85" s="348"/>
      <c r="AC85" s="348"/>
      <c r="AD85" s="348"/>
      <c r="AE85" s="348"/>
      <c r="AF85" s="348"/>
      <c r="AG85" s="348"/>
    </row>
    <row r="86" spans="17:33" ht="12.75">
      <c r="Q86" s="348"/>
      <c r="R86" s="348"/>
      <c r="S86" s="348"/>
      <c r="T86" s="348"/>
      <c r="U86" s="348"/>
      <c r="V86" s="348"/>
      <c r="W86" s="348"/>
      <c r="X86" s="348"/>
      <c r="Y86" s="348"/>
      <c r="Z86" s="348"/>
      <c r="AA86" s="348"/>
      <c r="AB86" s="348"/>
      <c r="AC86" s="348"/>
      <c r="AD86" s="348"/>
      <c r="AE86" s="348"/>
      <c r="AF86" s="348"/>
      <c r="AG86" s="348"/>
    </row>
    <row r="87" spans="17:33" ht="12.75">
      <c r="Q87" s="348"/>
      <c r="R87" s="348"/>
      <c r="S87" s="348"/>
      <c r="T87" s="348"/>
      <c r="U87" s="348"/>
      <c r="V87" s="348"/>
      <c r="W87" s="348"/>
      <c r="X87" s="348"/>
      <c r="Y87" s="348"/>
      <c r="Z87" s="348"/>
      <c r="AA87" s="348"/>
      <c r="AB87" s="348"/>
      <c r="AC87" s="348"/>
      <c r="AD87" s="348"/>
      <c r="AE87" s="348"/>
      <c r="AF87" s="348"/>
      <c r="AG87" s="348"/>
    </row>
    <row r="88" spans="17:33" ht="12.75">
      <c r="Q88" s="348"/>
      <c r="R88" s="348"/>
      <c r="S88" s="348"/>
      <c r="T88" s="348"/>
      <c r="U88" s="348"/>
      <c r="V88" s="348"/>
      <c r="W88" s="348"/>
      <c r="X88" s="348"/>
      <c r="Y88" s="348"/>
      <c r="Z88" s="348"/>
      <c r="AA88" s="348"/>
      <c r="AB88" s="348"/>
      <c r="AC88" s="348"/>
      <c r="AD88" s="348"/>
      <c r="AE88" s="348"/>
      <c r="AF88" s="348"/>
      <c r="AG88" s="348"/>
    </row>
    <row r="110" spans="1:2" ht="12.75" customHeight="1" hidden="1">
      <c r="A110" s="285">
        <v>2004</v>
      </c>
      <c r="B110" s="284">
        <v>2004</v>
      </c>
    </row>
    <row r="111" spans="1:16" ht="15.75" customHeight="1" hidden="1">
      <c r="A111" s="604" t="s">
        <v>12</v>
      </c>
      <c r="B111" s="599" t="s">
        <v>17</v>
      </c>
      <c r="C111" s="599"/>
      <c r="D111" s="599"/>
      <c r="E111" s="599" t="s">
        <v>18</v>
      </c>
      <c r="F111" s="599"/>
      <c r="G111" s="599"/>
      <c r="H111" s="599" t="s">
        <v>19</v>
      </c>
      <c r="I111" s="599"/>
      <c r="J111" s="599"/>
      <c r="K111" s="599" t="s">
        <v>16</v>
      </c>
      <c r="L111" s="599"/>
      <c r="M111" s="599"/>
      <c r="N111" s="599" t="s">
        <v>11</v>
      </c>
      <c r="O111" s="599"/>
      <c r="P111" s="599"/>
    </row>
    <row r="112" spans="1:16" ht="47.25" customHeight="1" hidden="1">
      <c r="A112" s="604"/>
      <c r="B112" s="5" t="s">
        <v>30</v>
      </c>
      <c r="C112" s="5" t="s">
        <v>4</v>
      </c>
      <c r="D112" s="5" t="s">
        <v>22</v>
      </c>
      <c r="E112" s="5" t="s">
        <v>30</v>
      </c>
      <c r="F112" s="5" t="s">
        <v>4</v>
      </c>
      <c r="G112" s="5" t="s">
        <v>22</v>
      </c>
      <c r="H112" s="5" t="s">
        <v>30</v>
      </c>
      <c r="I112" s="5" t="s">
        <v>4</v>
      </c>
      <c r="J112" s="5" t="s">
        <v>22</v>
      </c>
      <c r="K112" s="5" t="s">
        <v>30</v>
      </c>
      <c r="L112" s="5" t="s">
        <v>4</v>
      </c>
      <c r="M112" s="5" t="s">
        <v>22</v>
      </c>
      <c r="N112" s="5" t="s">
        <v>30</v>
      </c>
      <c r="O112" s="5" t="s">
        <v>4</v>
      </c>
      <c r="P112" s="5" t="s">
        <v>22</v>
      </c>
    </row>
    <row r="113" spans="1:16" ht="15" customHeight="1" hidden="1">
      <c r="A113" s="2">
        <v>1996</v>
      </c>
      <c r="B113" s="34">
        <v>2518</v>
      </c>
      <c r="C113" s="35">
        <v>58114</v>
      </c>
      <c r="D113" s="3">
        <f aca="true" t="shared" si="7" ref="D113:D122">IF(C113=0,"NA",B113/C113)</f>
        <v>0.04332862993426713</v>
      </c>
      <c r="E113" s="34">
        <v>1176</v>
      </c>
      <c r="F113" s="35">
        <v>25045</v>
      </c>
      <c r="G113" s="3">
        <f aca="true" t="shared" si="8" ref="G113:G122">IF(F113=0,"NA",E113/F113)</f>
        <v>0.04695548013575564</v>
      </c>
      <c r="H113" s="34">
        <v>171</v>
      </c>
      <c r="I113" s="35">
        <v>5114</v>
      </c>
      <c r="J113" s="3">
        <f aca="true" t="shared" si="9" ref="J113:J122">IF(I113=0,"NA",H113/I113)</f>
        <v>0.033437622213531484</v>
      </c>
      <c r="K113" s="34">
        <v>0</v>
      </c>
      <c r="L113" s="35">
        <v>0</v>
      </c>
      <c r="M113" s="3" t="str">
        <f aca="true" t="shared" si="10" ref="M113:M122">IF(L113=0,"NA",K113/L113)</f>
        <v>NA</v>
      </c>
      <c r="N113" s="36">
        <f aca="true" t="shared" si="11" ref="N113:O121">B113+E113+H113+K113</f>
        <v>3865</v>
      </c>
      <c r="O113" s="37">
        <f t="shared" si="11"/>
        <v>88273</v>
      </c>
      <c r="P113" s="3">
        <f aca="true" t="shared" si="12" ref="P113:P122">IF(O113=0,"NA",N113/O113)</f>
        <v>0.04378462270456425</v>
      </c>
    </row>
    <row r="114" spans="1:16" ht="15" customHeight="1" hidden="1">
      <c r="A114" s="2">
        <v>1997</v>
      </c>
      <c r="B114" s="34">
        <v>2593</v>
      </c>
      <c r="C114" s="35">
        <v>69569</v>
      </c>
      <c r="D114" s="3">
        <f t="shared" si="7"/>
        <v>0.037272348316060314</v>
      </c>
      <c r="E114" s="34">
        <v>1145</v>
      </c>
      <c r="F114" s="35">
        <v>30297</v>
      </c>
      <c r="G114" s="3">
        <f t="shared" si="8"/>
        <v>0.03779252071162161</v>
      </c>
      <c r="H114" s="34">
        <v>252</v>
      </c>
      <c r="I114" s="35">
        <v>7938</v>
      </c>
      <c r="J114" s="3">
        <f t="shared" si="9"/>
        <v>0.031746031746031744</v>
      </c>
      <c r="K114" s="34">
        <v>0</v>
      </c>
      <c r="L114" s="35">
        <v>2</v>
      </c>
      <c r="M114" s="3">
        <f t="shared" si="10"/>
        <v>0</v>
      </c>
      <c r="N114" s="36">
        <f t="shared" si="11"/>
        <v>3990</v>
      </c>
      <c r="O114" s="37">
        <f t="shared" si="11"/>
        <v>107806</v>
      </c>
      <c r="P114" s="3">
        <f t="shared" si="12"/>
        <v>0.037010927035600986</v>
      </c>
    </row>
    <row r="115" spans="1:16" ht="15" customHeight="1" hidden="1">
      <c r="A115" s="2">
        <v>1998</v>
      </c>
      <c r="B115" s="34">
        <v>2253</v>
      </c>
      <c r="C115" s="35">
        <v>90285</v>
      </c>
      <c r="D115" s="3">
        <f t="shared" si="7"/>
        <v>0.0249543113473999</v>
      </c>
      <c r="E115" s="34">
        <v>1229</v>
      </c>
      <c r="F115" s="35">
        <v>44541</v>
      </c>
      <c r="G115" s="3">
        <f t="shared" si="8"/>
        <v>0.027592555173884734</v>
      </c>
      <c r="H115" s="34">
        <v>272</v>
      </c>
      <c r="I115" s="35">
        <v>10241</v>
      </c>
      <c r="J115" s="3">
        <f t="shared" si="9"/>
        <v>0.02655990625915438</v>
      </c>
      <c r="K115" s="34">
        <v>0</v>
      </c>
      <c r="L115" s="35">
        <v>0</v>
      </c>
      <c r="M115" s="3" t="str">
        <f t="shared" si="10"/>
        <v>NA</v>
      </c>
      <c r="N115" s="36">
        <f t="shared" si="11"/>
        <v>3754</v>
      </c>
      <c r="O115" s="37">
        <f t="shared" si="11"/>
        <v>145067</v>
      </c>
      <c r="P115" s="3">
        <f t="shared" si="12"/>
        <v>0.025877697891319183</v>
      </c>
    </row>
    <row r="116" spans="1:16" ht="15" customHeight="1" hidden="1">
      <c r="A116" s="2">
        <v>1999</v>
      </c>
      <c r="B116" s="34">
        <v>1989</v>
      </c>
      <c r="C116" s="35">
        <v>95474</v>
      </c>
      <c r="D116" s="3">
        <f t="shared" si="7"/>
        <v>0.02083289691434317</v>
      </c>
      <c r="E116" s="34">
        <v>1089</v>
      </c>
      <c r="F116" s="35">
        <v>43688</v>
      </c>
      <c r="G116" s="3">
        <f t="shared" si="8"/>
        <v>0.024926753341878778</v>
      </c>
      <c r="H116" s="34">
        <v>385</v>
      </c>
      <c r="I116" s="35">
        <v>16148</v>
      </c>
      <c r="J116" s="3">
        <f t="shared" si="9"/>
        <v>0.023841961852861037</v>
      </c>
      <c r="K116" s="34">
        <v>0</v>
      </c>
      <c r="L116" s="35">
        <v>2</v>
      </c>
      <c r="M116" s="3">
        <f t="shared" si="10"/>
        <v>0</v>
      </c>
      <c r="N116" s="36">
        <f t="shared" si="11"/>
        <v>3463</v>
      </c>
      <c r="O116" s="37">
        <f t="shared" si="11"/>
        <v>155312</v>
      </c>
      <c r="P116" s="3">
        <f t="shared" si="12"/>
        <v>0.022297053672607398</v>
      </c>
    </row>
    <row r="117" spans="1:16" ht="15" customHeight="1" hidden="1">
      <c r="A117" s="2">
        <v>2000</v>
      </c>
      <c r="B117" s="34">
        <v>1837</v>
      </c>
      <c r="C117" s="35">
        <v>103146</v>
      </c>
      <c r="D117" s="3">
        <f t="shared" si="7"/>
        <v>0.017809706629437885</v>
      </c>
      <c r="E117" s="34">
        <v>915</v>
      </c>
      <c r="F117" s="35">
        <v>44096</v>
      </c>
      <c r="G117" s="3">
        <f t="shared" si="8"/>
        <v>0.020750181422351233</v>
      </c>
      <c r="H117" s="34">
        <v>225</v>
      </c>
      <c r="I117" s="35">
        <v>15364</v>
      </c>
      <c r="J117" s="3">
        <f t="shared" si="9"/>
        <v>0.014644623795886488</v>
      </c>
      <c r="K117" s="34">
        <v>0</v>
      </c>
      <c r="L117" s="35">
        <v>1</v>
      </c>
      <c r="M117" s="3">
        <f t="shared" si="10"/>
        <v>0</v>
      </c>
      <c r="N117" s="36">
        <f t="shared" si="11"/>
        <v>2977</v>
      </c>
      <c r="O117" s="37">
        <f t="shared" si="11"/>
        <v>162607</v>
      </c>
      <c r="P117" s="3">
        <f t="shared" si="12"/>
        <v>0.018307944922420313</v>
      </c>
    </row>
    <row r="118" spans="1:16" ht="15" customHeight="1" hidden="1">
      <c r="A118" s="2">
        <v>2001</v>
      </c>
      <c r="B118" s="34">
        <v>2167</v>
      </c>
      <c r="C118" s="35">
        <v>98021</v>
      </c>
      <c r="D118" s="3">
        <f t="shared" si="7"/>
        <v>0.02210750757490742</v>
      </c>
      <c r="E118" s="34">
        <v>1246</v>
      </c>
      <c r="F118" s="35">
        <v>45266</v>
      </c>
      <c r="G118" s="3">
        <f t="shared" si="8"/>
        <v>0.027526178588786285</v>
      </c>
      <c r="H118" s="34">
        <v>612</v>
      </c>
      <c r="I118" s="35">
        <v>16267</v>
      </c>
      <c r="J118" s="3">
        <f t="shared" si="9"/>
        <v>0.03762217987336325</v>
      </c>
      <c r="K118" s="34">
        <v>0</v>
      </c>
      <c r="L118" s="35">
        <v>3</v>
      </c>
      <c r="M118" s="3">
        <f t="shared" si="10"/>
        <v>0</v>
      </c>
      <c r="N118" s="36">
        <f t="shared" si="11"/>
        <v>4025</v>
      </c>
      <c r="O118" s="37">
        <f t="shared" si="11"/>
        <v>159557</v>
      </c>
      <c r="P118" s="3">
        <f t="shared" si="12"/>
        <v>0.025226094749838616</v>
      </c>
    </row>
    <row r="119" spans="1:16" ht="15" customHeight="1" hidden="1">
      <c r="A119" s="2">
        <v>2002</v>
      </c>
      <c r="B119" s="34">
        <v>951</v>
      </c>
      <c r="C119" s="35">
        <v>39553</v>
      </c>
      <c r="D119" s="3">
        <f t="shared" si="7"/>
        <v>0.024043688215811695</v>
      </c>
      <c r="E119" s="34">
        <v>502</v>
      </c>
      <c r="F119" s="35">
        <v>20993</v>
      </c>
      <c r="G119" s="3">
        <f t="shared" si="8"/>
        <v>0.02391273281570047</v>
      </c>
      <c r="H119" s="34">
        <v>214</v>
      </c>
      <c r="I119" s="35">
        <v>6906</v>
      </c>
      <c r="J119" s="3">
        <f t="shared" si="9"/>
        <v>0.030987547060527077</v>
      </c>
      <c r="K119" s="34">
        <v>0</v>
      </c>
      <c r="L119" s="35">
        <v>0</v>
      </c>
      <c r="M119" s="3" t="str">
        <f t="shared" si="10"/>
        <v>NA</v>
      </c>
      <c r="N119" s="36">
        <f t="shared" si="11"/>
        <v>1667</v>
      </c>
      <c r="O119" s="37">
        <f t="shared" si="11"/>
        <v>67452</v>
      </c>
      <c r="P119" s="3">
        <f t="shared" si="12"/>
        <v>0.024713870604281565</v>
      </c>
    </row>
    <row r="120" spans="1:16" ht="15" customHeight="1" hidden="1">
      <c r="A120" s="2">
        <v>2003</v>
      </c>
      <c r="B120" s="34">
        <v>434</v>
      </c>
      <c r="C120" s="35">
        <v>17259</v>
      </c>
      <c r="D120" s="3">
        <f t="shared" si="7"/>
        <v>0.02514630048090851</v>
      </c>
      <c r="E120" s="34">
        <v>151</v>
      </c>
      <c r="F120" s="35">
        <v>7270</v>
      </c>
      <c r="G120" s="3">
        <f t="shared" si="8"/>
        <v>0.02077028885832187</v>
      </c>
      <c r="H120" s="34">
        <v>69</v>
      </c>
      <c r="I120" s="35">
        <v>3446</v>
      </c>
      <c r="J120" s="3">
        <f t="shared" si="9"/>
        <v>0.020023215322112594</v>
      </c>
      <c r="K120" s="34">
        <v>0</v>
      </c>
      <c r="L120" s="35">
        <v>0</v>
      </c>
      <c r="M120" s="3" t="str">
        <f t="shared" si="10"/>
        <v>NA</v>
      </c>
      <c r="N120" s="36">
        <f t="shared" si="11"/>
        <v>654</v>
      </c>
      <c r="O120" s="37">
        <f t="shared" si="11"/>
        <v>27975</v>
      </c>
      <c r="P120" s="3">
        <f t="shared" si="12"/>
        <v>0.023378016085790886</v>
      </c>
    </row>
    <row r="121" spans="1:16" ht="15" customHeight="1" hidden="1">
      <c r="A121" s="2">
        <v>2004</v>
      </c>
      <c r="B121" s="34">
        <v>288</v>
      </c>
      <c r="C121" s="35">
        <v>11195</v>
      </c>
      <c r="D121" s="3">
        <f t="shared" si="7"/>
        <v>0.02572577043322912</v>
      </c>
      <c r="E121" s="34">
        <v>133</v>
      </c>
      <c r="F121" s="35">
        <v>4608</v>
      </c>
      <c r="G121" s="3">
        <f t="shared" si="8"/>
        <v>0.028862847222222224</v>
      </c>
      <c r="H121" s="34">
        <v>71</v>
      </c>
      <c r="I121" s="35">
        <v>1713</v>
      </c>
      <c r="J121" s="3">
        <f t="shared" si="9"/>
        <v>0.04144775248102744</v>
      </c>
      <c r="K121" s="34">
        <v>18</v>
      </c>
      <c r="L121" s="35">
        <v>267</v>
      </c>
      <c r="M121" s="3">
        <f t="shared" si="10"/>
        <v>0.06741573033707865</v>
      </c>
      <c r="N121" s="36">
        <f t="shared" si="11"/>
        <v>510</v>
      </c>
      <c r="O121" s="37">
        <f t="shared" si="11"/>
        <v>17783</v>
      </c>
      <c r="P121" s="3">
        <f t="shared" si="12"/>
        <v>0.02867907552156554</v>
      </c>
    </row>
    <row r="122" spans="1:16" ht="15" customHeight="1" hidden="1">
      <c r="A122" s="2">
        <v>2005</v>
      </c>
      <c r="B122" s="34">
        <v>24</v>
      </c>
      <c r="C122" s="35">
        <v>332</v>
      </c>
      <c r="D122" s="3">
        <f t="shared" si="7"/>
        <v>0.07228915662650602</v>
      </c>
      <c r="E122" s="34">
        <v>9</v>
      </c>
      <c r="F122" s="35">
        <v>232</v>
      </c>
      <c r="G122" s="3">
        <f t="shared" si="8"/>
        <v>0.03879310344827586</v>
      </c>
      <c r="H122" s="34">
        <v>2</v>
      </c>
      <c r="I122" s="35">
        <v>24</v>
      </c>
      <c r="J122" s="3">
        <f t="shared" si="9"/>
        <v>0.08333333333333333</v>
      </c>
      <c r="K122" s="34">
        <v>1</v>
      </c>
      <c r="L122" s="35">
        <v>2</v>
      </c>
      <c r="M122" s="3">
        <f t="shared" si="10"/>
        <v>0.5</v>
      </c>
      <c r="N122" s="36">
        <f>B122+E122+H122+K122</f>
        <v>36</v>
      </c>
      <c r="O122" s="37">
        <f>C122+F122+I122+L122</f>
        <v>590</v>
      </c>
      <c r="P122" s="3">
        <f t="shared" si="12"/>
        <v>0.061016949152542375</v>
      </c>
    </row>
    <row r="123" spans="1:16" ht="15" hidden="1">
      <c r="A123" s="2"/>
      <c r="B123" s="34"/>
      <c r="C123" s="35"/>
      <c r="D123" s="3"/>
      <c r="E123" s="34"/>
      <c r="F123" s="35"/>
      <c r="G123" s="3"/>
      <c r="H123" s="34"/>
      <c r="I123" s="35"/>
      <c r="J123" s="3"/>
      <c r="K123" s="34"/>
      <c r="L123" s="35"/>
      <c r="M123" s="3"/>
      <c r="N123" s="36"/>
      <c r="O123" s="37"/>
      <c r="P123" s="3"/>
    </row>
    <row r="124" spans="1:16" ht="15.75" hidden="1">
      <c r="A124" s="1" t="s">
        <v>11</v>
      </c>
      <c r="B124" s="38">
        <f>SUM(B113:B122)</f>
        <v>15054</v>
      </c>
      <c r="C124" s="38">
        <f>SUM(C113:C122)</f>
        <v>582948</v>
      </c>
      <c r="D124" s="39">
        <f>B124/C124</f>
        <v>0.025823915683731654</v>
      </c>
      <c r="E124" s="40">
        <f>SUM(E113:E122)</f>
        <v>7595</v>
      </c>
      <c r="F124" s="38">
        <f>SUM(F113:F122)</f>
        <v>266036</v>
      </c>
      <c r="G124" s="39">
        <f>E124/F124</f>
        <v>0.02854876783593198</v>
      </c>
      <c r="H124" s="40">
        <f>SUM(H113:H122)</f>
        <v>2273</v>
      </c>
      <c r="I124" s="38">
        <f>SUM(I113:I122)</f>
        <v>83161</v>
      </c>
      <c r="J124" s="39">
        <f>H124/I124</f>
        <v>0.02733252365892666</v>
      </c>
      <c r="K124" s="40">
        <f>SUM(K113:K122)</f>
        <v>19</v>
      </c>
      <c r="L124" s="38">
        <f>SUM(L113:L122)</f>
        <v>277</v>
      </c>
      <c r="M124" s="39">
        <f>K124/L124</f>
        <v>0.06859205776173286</v>
      </c>
      <c r="N124" s="38">
        <f>SUM(N113:N122)</f>
        <v>24941</v>
      </c>
      <c r="O124" s="38">
        <f>SUM(O113:O122)</f>
        <v>932422</v>
      </c>
      <c r="P124" s="39">
        <f>N124/O124</f>
        <v>0.026748618114973692</v>
      </c>
    </row>
    <row r="125" ht="12.75" hidden="1"/>
    <row r="126" ht="12.75" hidden="1"/>
    <row r="127" ht="12.75" hidden="1">
      <c r="A127" s="285">
        <v>2005</v>
      </c>
    </row>
    <row r="128" spans="1:16" ht="15.75" hidden="1">
      <c r="A128" s="600" t="s">
        <v>12</v>
      </c>
      <c r="B128" s="602" t="s">
        <v>17</v>
      </c>
      <c r="C128" s="597"/>
      <c r="D128" s="597"/>
      <c r="E128" s="597" t="s">
        <v>18</v>
      </c>
      <c r="F128" s="597"/>
      <c r="G128" s="597"/>
      <c r="H128" s="597" t="s">
        <v>19</v>
      </c>
      <c r="I128" s="597"/>
      <c r="J128" s="597"/>
      <c r="K128" s="597" t="s">
        <v>16</v>
      </c>
      <c r="L128" s="597"/>
      <c r="M128" s="597"/>
      <c r="N128" s="597" t="s">
        <v>11</v>
      </c>
      <c r="O128" s="597"/>
      <c r="P128" s="598"/>
    </row>
    <row r="129" spans="1:16" ht="48" hidden="1" thickBot="1">
      <c r="A129" s="601"/>
      <c r="B129" s="7" t="s">
        <v>30</v>
      </c>
      <c r="C129" s="8" t="s">
        <v>4</v>
      </c>
      <c r="D129" s="8" t="s">
        <v>22</v>
      </c>
      <c r="E129" s="8" t="s">
        <v>30</v>
      </c>
      <c r="F129" s="8" t="s">
        <v>4</v>
      </c>
      <c r="G129" s="8" t="s">
        <v>22</v>
      </c>
      <c r="H129" s="8" t="s">
        <v>30</v>
      </c>
      <c r="I129" s="8" t="s">
        <v>4</v>
      </c>
      <c r="J129" s="8" t="s">
        <v>22</v>
      </c>
      <c r="K129" s="8" t="s">
        <v>30</v>
      </c>
      <c r="L129" s="8" t="s">
        <v>4</v>
      </c>
      <c r="M129" s="8" t="s">
        <v>22</v>
      </c>
      <c r="N129" s="8" t="s">
        <v>30</v>
      </c>
      <c r="O129" s="8" t="s">
        <v>4</v>
      </c>
      <c r="P129" s="9" t="s">
        <v>22</v>
      </c>
    </row>
    <row r="130" spans="1:16" ht="15" hidden="1">
      <c r="A130" s="79">
        <v>1996</v>
      </c>
      <c r="B130" s="63">
        <v>5278</v>
      </c>
      <c r="C130" s="66">
        <v>84291</v>
      </c>
      <c r="D130" s="65">
        <f aca="true" t="shared" si="13" ref="D130:D140">IF(C130=0,"NA",B130/C130)</f>
        <v>0.06261641219109988</v>
      </c>
      <c r="E130" s="66">
        <v>2174</v>
      </c>
      <c r="F130" s="66">
        <v>31559</v>
      </c>
      <c r="G130" s="65">
        <f aca="true" t="shared" si="14" ref="G130:G140">IF(F130=0,"NA",E130/F130)</f>
        <v>0.06888684685826547</v>
      </c>
      <c r="H130" s="66">
        <v>369</v>
      </c>
      <c r="I130" s="66">
        <v>8552</v>
      </c>
      <c r="J130" s="65">
        <f aca="true" t="shared" si="15" ref="J130:J140">IF(I130=0,"NA",H130/I130)</f>
        <v>0.04314780168381665</v>
      </c>
      <c r="K130" s="66">
        <v>0</v>
      </c>
      <c r="L130" s="64">
        <v>0</v>
      </c>
      <c r="M130" s="65" t="str">
        <f aca="true" t="shared" si="16" ref="M130:M140">IF(L130=0,"NA",K130/L130)</f>
        <v>NA</v>
      </c>
      <c r="N130" s="150">
        <f aca="true" t="shared" si="17" ref="N130:N138">B130+E130+H130+K130</f>
        <v>7821</v>
      </c>
      <c r="O130" s="151">
        <f aca="true" t="shared" si="18" ref="O130:O138">C130+F130+I130+L130</f>
        <v>124402</v>
      </c>
      <c r="P130" s="67">
        <f aca="true" t="shared" si="19" ref="P130:P140">IF(O130=0,"NA",N130/O130)</f>
        <v>0.06286876416777866</v>
      </c>
    </row>
    <row r="131" spans="1:16" ht="15" hidden="1">
      <c r="A131" s="6">
        <v>1997</v>
      </c>
      <c r="B131" s="68">
        <v>5381</v>
      </c>
      <c r="C131" s="34">
        <v>96842</v>
      </c>
      <c r="D131" s="3">
        <f t="shared" si="13"/>
        <v>0.05556473430949382</v>
      </c>
      <c r="E131" s="34">
        <v>2150</v>
      </c>
      <c r="F131" s="34">
        <v>40040</v>
      </c>
      <c r="G131" s="3">
        <f t="shared" si="14"/>
        <v>0.053696303696303696</v>
      </c>
      <c r="H131" s="34">
        <v>436</v>
      </c>
      <c r="I131" s="34">
        <v>10769</v>
      </c>
      <c r="J131" s="3">
        <f t="shared" si="15"/>
        <v>0.04048658185532547</v>
      </c>
      <c r="K131" s="34">
        <v>0</v>
      </c>
      <c r="L131" s="35">
        <v>1</v>
      </c>
      <c r="M131" s="3">
        <f t="shared" si="16"/>
        <v>0</v>
      </c>
      <c r="N131" s="152">
        <f t="shared" si="17"/>
        <v>7967</v>
      </c>
      <c r="O131" s="153">
        <f t="shared" si="18"/>
        <v>147652</v>
      </c>
      <c r="P131" s="55">
        <f t="shared" si="19"/>
        <v>0.0539579551919378</v>
      </c>
    </row>
    <row r="132" spans="1:16" ht="15" hidden="1">
      <c r="A132" s="6">
        <v>1998</v>
      </c>
      <c r="B132" s="68">
        <v>3579</v>
      </c>
      <c r="C132" s="34">
        <v>82015</v>
      </c>
      <c r="D132" s="3">
        <f t="shared" si="13"/>
        <v>0.04363835883679815</v>
      </c>
      <c r="E132" s="34">
        <v>1872</v>
      </c>
      <c r="F132" s="34">
        <v>42012</v>
      </c>
      <c r="G132" s="3">
        <f t="shared" si="14"/>
        <v>0.044558697514995714</v>
      </c>
      <c r="H132" s="34">
        <v>422</v>
      </c>
      <c r="I132" s="34">
        <v>10834</v>
      </c>
      <c r="J132" s="3">
        <f t="shared" si="15"/>
        <v>0.038951449141591286</v>
      </c>
      <c r="K132" s="34">
        <v>0</v>
      </c>
      <c r="L132" s="35">
        <v>0</v>
      </c>
      <c r="M132" s="3" t="str">
        <f t="shared" si="16"/>
        <v>NA</v>
      </c>
      <c r="N132" s="152">
        <f t="shared" si="17"/>
        <v>5873</v>
      </c>
      <c r="O132" s="153">
        <f t="shared" si="18"/>
        <v>134861</v>
      </c>
      <c r="P132" s="55">
        <f t="shared" si="19"/>
        <v>0.04354854257346453</v>
      </c>
    </row>
    <row r="133" spans="1:16" ht="15" hidden="1">
      <c r="A133" s="6">
        <v>1999</v>
      </c>
      <c r="B133" s="68">
        <v>3191</v>
      </c>
      <c r="C133" s="34">
        <v>96478</v>
      </c>
      <c r="D133" s="3">
        <f t="shared" si="13"/>
        <v>0.03307489790418541</v>
      </c>
      <c r="E133" s="34">
        <v>1635</v>
      </c>
      <c r="F133" s="34">
        <v>44414</v>
      </c>
      <c r="G133" s="3">
        <f t="shared" si="14"/>
        <v>0.036812716710947</v>
      </c>
      <c r="H133" s="34">
        <v>545</v>
      </c>
      <c r="I133" s="34">
        <v>14930</v>
      </c>
      <c r="J133" s="3">
        <f t="shared" si="15"/>
        <v>0.03650368385800402</v>
      </c>
      <c r="K133" s="34">
        <v>0</v>
      </c>
      <c r="L133" s="35">
        <v>1</v>
      </c>
      <c r="M133" s="3">
        <f t="shared" si="16"/>
        <v>0</v>
      </c>
      <c r="N133" s="152">
        <f t="shared" si="17"/>
        <v>5371</v>
      </c>
      <c r="O133" s="153">
        <f t="shared" si="18"/>
        <v>155823</v>
      </c>
      <c r="P133" s="55">
        <f t="shared" si="19"/>
        <v>0.0344685957785436</v>
      </c>
    </row>
    <row r="134" spans="1:16" ht="15" hidden="1">
      <c r="A134" s="6">
        <v>2000</v>
      </c>
      <c r="B134" s="68">
        <v>3001</v>
      </c>
      <c r="C134" s="34">
        <v>103238</v>
      </c>
      <c r="D134" s="3">
        <f t="shared" si="13"/>
        <v>0.02906875375346287</v>
      </c>
      <c r="E134" s="34">
        <v>1441</v>
      </c>
      <c r="F134" s="34">
        <v>51650</v>
      </c>
      <c r="G134" s="3">
        <f t="shared" si="14"/>
        <v>0.027899322362052274</v>
      </c>
      <c r="H134" s="34">
        <v>325</v>
      </c>
      <c r="I134" s="34">
        <v>15006</v>
      </c>
      <c r="J134" s="3">
        <f t="shared" si="15"/>
        <v>0.021658003465280556</v>
      </c>
      <c r="K134" s="34">
        <v>0</v>
      </c>
      <c r="L134" s="35">
        <v>1</v>
      </c>
      <c r="M134" s="3">
        <f t="shared" si="16"/>
        <v>0</v>
      </c>
      <c r="N134" s="152">
        <f t="shared" si="17"/>
        <v>4767</v>
      </c>
      <c r="O134" s="153">
        <f t="shared" si="18"/>
        <v>169895</v>
      </c>
      <c r="P134" s="55">
        <f t="shared" si="19"/>
        <v>0.028058506724741753</v>
      </c>
    </row>
    <row r="135" spans="1:16" ht="15" hidden="1">
      <c r="A135" s="6">
        <v>2001</v>
      </c>
      <c r="B135" s="68">
        <v>3482</v>
      </c>
      <c r="C135" s="34">
        <v>99922</v>
      </c>
      <c r="D135" s="3">
        <f t="shared" si="13"/>
        <v>0.0348471808010248</v>
      </c>
      <c r="E135" s="34">
        <v>1752</v>
      </c>
      <c r="F135" s="34">
        <v>46411</v>
      </c>
      <c r="G135" s="3">
        <f t="shared" si="14"/>
        <v>0.037749671414104416</v>
      </c>
      <c r="H135" s="34">
        <v>700</v>
      </c>
      <c r="I135" s="34">
        <v>16750</v>
      </c>
      <c r="J135" s="3">
        <f t="shared" si="15"/>
        <v>0.041791044776119404</v>
      </c>
      <c r="K135" s="34">
        <v>0</v>
      </c>
      <c r="L135" s="35">
        <v>0</v>
      </c>
      <c r="M135" s="3" t="str">
        <f t="shared" si="16"/>
        <v>NA</v>
      </c>
      <c r="N135" s="152">
        <f t="shared" si="17"/>
        <v>5934</v>
      </c>
      <c r="O135" s="153">
        <f t="shared" si="18"/>
        <v>163083</v>
      </c>
      <c r="P135" s="55">
        <f t="shared" si="19"/>
        <v>0.03638637994150218</v>
      </c>
    </row>
    <row r="136" spans="1:16" ht="15" hidden="1">
      <c r="A136" s="6">
        <v>2002</v>
      </c>
      <c r="B136" s="68">
        <v>2794</v>
      </c>
      <c r="C136" s="34">
        <v>140510</v>
      </c>
      <c r="D136" s="3">
        <f t="shared" si="13"/>
        <v>0.019884705714895735</v>
      </c>
      <c r="E136" s="34">
        <v>1591</v>
      </c>
      <c r="F136" s="34">
        <v>78062</v>
      </c>
      <c r="G136" s="3">
        <f t="shared" si="14"/>
        <v>0.02038123542824934</v>
      </c>
      <c r="H136" s="34">
        <v>724</v>
      </c>
      <c r="I136" s="34">
        <v>27515</v>
      </c>
      <c r="J136" s="3">
        <f t="shared" si="15"/>
        <v>0.02631292022533164</v>
      </c>
      <c r="K136" s="34">
        <v>0</v>
      </c>
      <c r="L136" s="35">
        <v>0</v>
      </c>
      <c r="M136" s="3" t="str">
        <f t="shared" si="16"/>
        <v>NA</v>
      </c>
      <c r="N136" s="152">
        <f t="shared" si="17"/>
        <v>5109</v>
      </c>
      <c r="O136" s="153">
        <f t="shared" si="18"/>
        <v>246087</v>
      </c>
      <c r="P136" s="55">
        <f t="shared" si="19"/>
        <v>0.020760950395591803</v>
      </c>
    </row>
    <row r="137" spans="1:16" ht="15" hidden="1">
      <c r="A137" s="6">
        <v>2003</v>
      </c>
      <c r="B137" s="68">
        <v>1208</v>
      </c>
      <c r="C137" s="34">
        <v>54029</v>
      </c>
      <c r="D137" s="3">
        <f t="shared" si="13"/>
        <v>0.022358363101297452</v>
      </c>
      <c r="E137" s="34">
        <v>433</v>
      </c>
      <c r="F137" s="34">
        <v>23113</v>
      </c>
      <c r="G137" s="3">
        <f t="shared" si="14"/>
        <v>0.01873404577510492</v>
      </c>
      <c r="H137" s="34">
        <v>237</v>
      </c>
      <c r="I137" s="34">
        <v>10150</v>
      </c>
      <c r="J137" s="3">
        <f t="shared" si="15"/>
        <v>0.023349753694581282</v>
      </c>
      <c r="K137" s="34">
        <v>0</v>
      </c>
      <c r="L137" s="35">
        <v>0</v>
      </c>
      <c r="M137" s="3" t="str">
        <f t="shared" si="16"/>
        <v>NA</v>
      </c>
      <c r="N137" s="152">
        <f t="shared" si="17"/>
        <v>1878</v>
      </c>
      <c r="O137" s="153">
        <f t="shared" si="18"/>
        <v>87292</v>
      </c>
      <c r="P137" s="55">
        <f t="shared" si="19"/>
        <v>0.021513998991889292</v>
      </c>
    </row>
    <row r="138" spans="1:16" ht="15" hidden="1">
      <c r="A138" s="6">
        <v>2004</v>
      </c>
      <c r="B138" s="68">
        <v>775</v>
      </c>
      <c r="C138" s="34">
        <v>30225</v>
      </c>
      <c r="D138" s="3">
        <f t="shared" si="13"/>
        <v>0.02564102564102564</v>
      </c>
      <c r="E138" s="34">
        <v>250</v>
      </c>
      <c r="F138" s="34">
        <v>13191</v>
      </c>
      <c r="G138" s="3">
        <f t="shared" si="14"/>
        <v>0.0189523159730119</v>
      </c>
      <c r="H138" s="34">
        <v>178</v>
      </c>
      <c r="I138" s="34">
        <v>7173</v>
      </c>
      <c r="J138" s="3">
        <f t="shared" si="15"/>
        <v>0.02481527952042381</v>
      </c>
      <c r="K138" s="34">
        <v>7</v>
      </c>
      <c r="L138" s="35">
        <v>108</v>
      </c>
      <c r="M138" s="3">
        <f t="shared" si="16"/>
        <v>0.06481481481481481</v>
      </c>
      <c r="N138" s="152">
        <f t="shared" si="17"/>
        <v>1210</v>
      </c>
      <c r="O138" s="153">
        <f t="shared" si="18"/>
        <v>50697</v>
      </c>
      <c r="P138" s="55">
        <f t="shared" si="19"/>
        <v>0.023867289977710714</v>
      </c>
    </row>
    <row r="139" spans="1:16" ht="15" hidden="1">
      <c r="A139" s="6">
        <v>2005</v>
      </c>
      <c r="B139" s="68">
        <v>392</v>
      </c>
      <c r="C139" s="34">
        <v>15195</v>
      </c>
      <c r="D139" s="3">
        <f t="shared" si="13"/>
        <v>0.025797959855215533</v>
      </c>
      <c r="E139" s="34">
        <v>160</v>
      </c>
      <c r="F139" s="34">
        <v>6832</v>
      </c>
      <c r="G139" s="3">
        <f t="shared" si="14"/>
        <v>0.0234192037470726</v>
      </c>
      <c r="H139" s="34">
        <v>48</v>
      </c>
      <c r="I139" s="34">
        <v>2090</v>
      </c>
      <c r="J139" s="3">
        <f t="shared" si="15"/>
        <v>0.022966507177033493</v>
      </c>
      <c r="K139" s="34">
        <v>3</v>
      </c>
      <c r="L139" s="35">
        <v>38</v>
      </c>
      <c r="M139" s="3">
        <f t="shared" si="16"/>
        <v>0.07894736842105263</v>
      </c>
      <c r="N139" s="152">
        <f>B139+E139+H139+K139</f>
        <v>603</v>
      </c>
      <c r="O139" s="153">
        <f>C139+F139+I139+L139</f>
        <v>24155</v>
      </c>
      <c r="P139" s="55">
        <f t="shared" si="19"/>
        <v>0.024963775615814532</v>
      </c>
    </row>
    <row r="140" spans="1:16" ht="15.75" hidden="1" thickBot="1">
      <c r="A140" s="80">
        <v>2009</v>
      </c>
      <c r="B140" s="149">
        <v>12</v>
      </c>
      <c r="C140" s="71">
        <v>240</v>
      </c>
      <c r="D140" s="70">
        <f t="shared" si="13"/>
        <v>0.05</v>
      </c>
      <c r="E140" s="71">
        <v>6</v>
      </c>
      <c r="F140" s="71">
        <v>63</v>
      </c>
      <c r="G140" s="70">
        <f t="shared" si="14"/>
        <v>0.09523809523809523</v>
      </c>
      <c r="H140" s="71">
        <v>3</v>
      </c>
      <c r="I140" s="71">
        <v>59</v>
      </c>
      <c r="J140" s="70">
        <f t="shared" si="15"/>
        <v>0.05084745762711865</v>
      </c>
      <c r="K140" s="71">
        <v>0</v>
      </c>
      <c r="L140" s="69">
        <v>2</v>
      </c>
      <c r="M140" s="70">
        <f t="shared" si="16"/>
        <v>0</v>
      </c>
      <c r="N140" s="154">
        <f>B140+E140+H140+K140</f>
        <v>21</v>
      </c>
      <c r="O140" s="155">
        <f>C140+F140+I140+L140</f>
        <v>364</v>
      </c>
      <c r="P140" s="72">
        <f t="shared" si="19"/>
        <v>0.057692307692307696</v>
      </c>
    </row>
    <row r="141" spans="1:16" ht="15" hidden="1">
      <c r="A141" s="62"/>
      <c r="B141" s="56"/>
      <c r="C141" s="57"/>
      <c r="D141" s="58"/>
      <c r="E141" s="56"/>
      <c r="F141" s="57"/>
      <c r="G141" s="58"/>
      <c r="H141" s="56"/>
      <c r="I141" s="57"/>
      <c r="J141" s="58"/>
      <c r="K141" s="56"/>
      <c r="L141" s="57"/>
      <c r="M141" s="58"/>
      <c r="N141" s="59"/>
      <c r="O141" s="60"/>
      <c r="P141" s="61"/>
    </row>
    <row r="142" spans="1:16" ht="16.5" hidden="1" thickBot="1">
      <c r="A142" s="73" t="s">
        <v>11</v>
      </c>
      <c r="B142" s="74">
        <f>SUM(B130:B139)</f>
        <v>29081</v>
      </c>
      <c r="C142" s="75">
        <f>SUM(C130:C139)</f>
        <v>802745</v>
      </c>
      <c r="D142" s="76">
        <f>B142/C142</f>
        <v>0.03622694629054058</v>
      </c>
      <c r="E142" s="77">
        <f>SUM(E130:E139)</f>
        <v>13458</v>
      </c>
      <c r="F142" s="75">
        <f>SUM(F130:F139)</f>
        <v>377284</v>
      </c>
      <c r="G142" s="76">
        <f>E142/F142</f>
        <v>0.035670741404353216</v>
      </c>
      <c r="H142" s="77">
        <f>SUM(H130:H139)</f>
        <v>3984</v>
      </c>
      <c r="I142" s="75">
        <f>SUM(I130:I139)</f>
        <v>123769</v>
      </c>
      <c r="J142" s="76">
        <f>H142/I142</f>
        <v>0.03218899724486746</v>
      </c>
      <c r="K142" s="77">
        <f>SUM(K130:K139)</f>
        <v>10</v>
      </c>
      <c r="L142" s="75">
        <f>SUM(L130:L139)</f>
        <v>149</v>
      </c>
      <c r="M142" s="76">
        <f>K142/L142</f>
        <v>0.06711409395973154</v>
      </c>
      <c r="N142" s="75">
        <f>SUM(N130:N139)</f>
        <v>46533</v>
      </c>
      <c r="O142" s="75">
        <f>SUM(O130:O139)</f>
        <v>1303947</v>
      </c>
      <c r="P142" s="78">
        <f>N142/O142</f>
        <v>0.03568626638966154</v>
      </c>
    </row>
    <row r="143" ht="12.75" hidden="1"/>
    <row r="144" ht="12.75" hidden="1"/>
    <row r="145" ht="12.75" hidden="1"/>
    <row r="146" ht="12.75" hidden="1"/>
    <row r="147" ht="12.75" hidden="1"/>
    <row r="148" spans="1:16" ht="12.75" hidden="1">
      <c r="A148" s="284">
        <v>2003</v>
      </c>
      <c r="P148" s="285"/>
    </row>
    <row r="149" spans="1:16" ht="15.75" hidden="1">
      <c r="A149" s="604" t="s">
        <v>12</v>
      </c>
      <c r="B149" s="599" t="s">
        <v>17</v>
      </c>
      <c r="C149" s="599"/>
      <c r="D149" s="599"/>
      <c r="E149" s="599" t="s">
        <v>18</v>
      </c>
      <c r="F149" s="599"/>
      <c r="G149" s="599"/>
      <c r="H149" s="599" t="s">
        <v>19</v>
      </c>
      <c r="I149" s="599"/>
      <c r="J149" s="599"/>
      <c r="K149" s="599" t="s">
        <v>16</v>
      </c>
      <c r="L149" s="599"/>
      <c r="M149" s="599"/>
      <c r="N149" s="599" t="s">
        <v>11</v>
      </c>
      <c r="O149" s="599"/>
      <c r="P149" s="599"/>
    </row>
    <row r="150" spans="1:16" ht="63" hidden="1">
      <c r="A150" s="604"/>
      <c r="B150" s="45" t="s">
        <v>66</v>
      </c>
      <c r="C150" s="5" t="s">
        <v>4</v>
      </c>
      <c r="D150" s="5" t="s">
        <v>0</v>
      </c>
      <c r="E150" s="45" t="s">
        <v>66</v>
      </c>
      <c r="F150" s="5" t="s">
        <v>4</v>
      </c>
      <c r="G150" s="5" t="s">
        <v>0</v>
      </c>
      <c r="H150" s="45" t="s">
        <v>66</v>
      </c>
      <c r="I150" s="5" t="s">
        <v>4</v>
      </c>
      <c r="J150" s="5" t="s">
        <v>0</v>
      </c>
      <c r="K150" s="45" t="s">
        <v>66</v>
      </c>
      <c r="L150" s="5" t="s">
        <v>4</v>
      </c>
      <c r="M150" s="5" t="s">
        <v>0</v>
      </c>
      <c r="N150" s="45" t="s">
        <v>66</v>
      </c>
      <c r="O150" s="5" t="s">
        <v>4</v>
      </c>
      <c r="P150" s="5" t="s">
        <v>0</v>
      </c>
    </row>
    <row r="151" spans="1:16" ht="15" hidden="1">
      <c r="A151" s="2">
        <v>1996</v>
      </c>
      <c r="B151" s="46">
        <v>4137</v>
      </c>
      <c r="C151" s="47">
        <v>72716</v>
      </c>
      <c r="D151" s="48">
        <f aca="true" t="shared" si="20" ref="D151:D159">B151/C151</f>
        <v>0.056892568348093954</v>
      </c>
      <c r="E151" s="49">
        <v>1164</v>
      </c>
      <c r="F151" s="47">
        <v>34880</v>
      </c>
      <c r="G151" s="48">
        <f aca="true" t="shared" si="21" ref="G151:G159">E151/F151</f>
        <v>0.03337155963302752</v>
      </c>
      <c r="H151" s="49">
        <v>156</v>
      </c>
      <c r="I151" s="47">
        <v>6397</v>
      </c>
      <c r="J151" s="48">
        <f aca="true" t="shared" si="22" ref="J151:J159">H151/I151</f>
        <v>0.024386431139596685</v>
      </c>
      <c r="K151" s="49">
        <v>38</v>
      </c>
      <c r="L151" s="47">
        <v>1878</v>
      </c>
      <c r="M151" s="48">
        <f aca="true" t="shared" si="23" ref="M151:M158">K151/L151</f>
        <v>0.02023429179978701</v>
      </c>
      <c r="N151" s="50">
        <f aca="true" t="shared" si="24" ref="N151:O158">B151+E151+H151+K151</f>
        <v>5495</v>
      </c>
      <c r="O151" s="51">
        <f t="shared" si="24"/>
        <v>115871</v>
      </c>
      <c r="P151" s="48">
        <f aca="true" t="shared" si="25" ref="P151:P159">N151/O151</f>
        <v>0.047423427777442156</v>
      </c>
    </row>
    <row r="152" spans="1:16" ht="15" hidden="1">
      <c r="A152" s="2">
        <v>1997</v>
      </c>
      <c r="B152" s="46">
        <v>2103</v>
      </c>
      <c r="C152" s="47">
        <v>56733</v>
      </c>
      <c r="D152" s="48">
        <f t="shared" si="20"/>
        <v>0.03706837290465866</v>
      </c>
      <c r="E152" s="49">
        <v>733</v>
      </c>
      <c r="F152" s="47">
        <v>26252</v>
      </c>
      <c r="G152" s="48">
        <f t="shared" si="21"/>
        <v>0.0279216821575499</v>
      </c>
      <c r="H152" s="49">
        <v>154</v>
      </c>
      <c r="I152" s="47">
        <v>6417</v>
      </c>
      <c r="J152" s="48">
        <f t="shared" si="22"/>
        <v>0.023998753311516286</v>
      </c>
      <c r="K152" s="49">
        <v>53</v>
      </c>
      <c r="L152" s="47">
        <v>2730</v>
      </c>
      <c r="M152" s="48">
        <f t="shared" si="23"/>
        <v>0.019413919413919414</v>
      </c>
      <c r="N152" s="50">
        <f t="shared" si="24"/>
        <v>3043</v>
      </c>
      <c r="O152" s="51">
        <f t="shared" si="24"/>
        <v>92132</v>
      </c>
      <c r="P152" s="48">
        <f t="shared" si="25"/>
        <v>0.03302869795510789</v>
      </c>
    </row>
    <row r="153" spans="1:16" ht="15" hidden="1">
      <c r="A153" s="2">
        <v>1998</v>
      </c>
      <c r="B153" s="46">
        <v>1970</v>
      </c>
      <c r="C153" s="47">
        <v>68056</v>
      </c>
      <c r="D153" s="48">
        <f t="shared" si="20"/>
        <v>0.02894674973551193</v>
      </c>
      <c r="E153" s="49">
        <v>613</v>
      </c>
      <c r="F153" s="47">
        <v>28078</v>
      </c>
      <c r="G153" s="48">
        <f t="shared" si="21"/>
        <v>0.021832039319039816</v>
      </c>
      <c r="H153" s="49">
        <v>194</v>
      </c>
      <c r="I153" s="47">
        <v>8244</v>
      </c>
      <c r="J153" s="48">
        <f t="shared" si="22"/>
        <v>0.023532265890344493</v>
      </c>
      <c r="K153" s="49">
        <v>48</v>
      </c>
      <c r="L153" s="47">
        <v>2844</v>
      </c>
      <c r="M153" s="48">
        <f t="shared" si="23"/>
        <v>0.016877637130801686</v>
      </c>
      <c r="N153" s="50">
        <f t="shared" si="24"/>
        <v>2825</v>
      </c>
      <c r="O153" s="51">
        <f t="shared" si="24"/>
        <v>107222</v>
      </c>
      <c r="P153" s="48">
        <f t="shared" si="25"/>
        <v>0.026347204864673294</v>
      </c>
    </row>
    <row r="154" spans="1:16" ht="15" hidden="1">
      <c r="A154" s="2">
        <v>1999</v>
      </c>
      <c r="B154" s="46">
        <v>1442</v>
      </c>
      <c r="C154" s="47">
        <v>63450</v>
      </c>
      <c r="D154" s="48">
        <f t="shared" si="20"/>
        <v>0.02272655634357762</v>
      </c>
      <c r="E154" s="49">
        <v>695</v>
      </c>
      <c r="F154" s="47">
        <v>28438</v>
      </c>
      <c r="G154" s="48">
        <f t="shared" si="21"/>
        <v>0.024439130740558406</v>
      </c>
      <c r="H154" s="49">
        <v>198</v>
      </c>
      <c r="I154" s="47">
        <v>8999</v>
      </c>
      <c r="J154" s="48">
        <f t="shared" si="22"/>
        <v>0.022002444716079563</v>
      </c>
      <c r="K154" s="49">
        <v>62</v>
      </c>
      <c r="L154" s="47">
        <v>2754</v>
      </c>
      <c r="M154" s="48">
        <f t="shared" si="23"/>
        <v>0.02251270878721859</v>
      </c>
      <c r="N154" s="50">
        <f t="shared" si="24"/>
        <v>2397</v>
      </c>
      <c r="O154" s="51">
        <f t="shared" si="24"/>
        <v>103641</v>
      </c>
      <c r="P154" s="48">
        <f t="shared" si="25"/>
        <v>0.02312791269864243</v>
      </c>
    </row>
    <row r="155" spans="1:16" ht="15" hidden="1">
      <c r="A155" s="2">
        <v>2000</v>
      </c>
      <c r="B155" s="46">
        <v>736</v>
      </c>
      <c r="C155" s="47">
        <v>37290</v>
      </c>
      <c r="D155" s="48">
        <f t="shared" si="20"/>
        <v>0.019737194958433898</v>
      </c>
      <c r="E155" s="49">
        <v>330</v>
      </c>
      <c r="F155" s="47">
        <v>17448</v>
      </c>
      <c r="G155" s="48">
        <f t="shared" si="21"/>
        <v>0.01891334250343879</v>
      </c>
      <c r="H155" s="49">
        <v>54</v>
      </c>
      <c r="I155" s="47">
        <v>5289</v>
      </c>
      <c r="J155" s="48">
        <f t="shared" si="22"/>
        <v>0.01020986954055587</v>
      </c>
      <c r="K155" s="49">
        <v>12</v>
      </c>
      <c r="L155" s="47">
        <v>1315</v>
      </c>
      <c r="M155" s="48">
        <f t="shared" si="23"/>
        <v>0.009125475285171103</v>
      </c>
      <c r="N155" s="50">
        <f t="shared" si="24"/>
        <v>1132</v>
      </c>
      <c r="O155" s="51">
        <f t="shared" si="24"/>
        <v>61342</v>
      </c>
      <c r="P155" s="48">
        <f t="shared" si="25"/>
        <v>0.018453914120830753</v>
      </c>
    </row>
    <row r="156" spans="1:16" ht="15" hidden="1">
      <c r="A156" s="2">
        <v>2001</v>
      </c>
      <c r="B156" s="46">
        <v>476</v>
      </c>
      <c r="C156" s="47">
        <v>27357</v>
      </c>
      <c r="D156" s="48">
        <f t="shared" si="20"/>
        <v>0.017399568666154913</v>
      </c>
      <c r="E156" s="49">
        <v>272</v>
      </c>
      <c r="F156" s="47">
        <v>10450</v>
      </c>
      <c r="G156" s="48">
        <f t="shared" si="21"/>
        <v>0.026028708133971293</v>
      </c>
      <c r="H156" s="49">
        <v>69</v>
      </c>
      <c r="I156" s="47">
        <v>3565</v>
      </c>
      <c r="J156" s="48">
        <f t="shared" si="22"/>
        <v>0.01935483870967742</v>
      </c>
      <c r="K156" s="49">
        <v>9</v>
      </c>
      <c r="L156" s="47">
        <v>935</v>
      </c>
      <c r="M156" s="48">
        <f t="shared" si="23"/>
        <v>0.009625668449197862</v>
      </c>
      <c r="N156" s="50">
        <f t="shared" si="24"/>
        <v>826</v>
      </c>
      <c r="O156" s="51">
        <f t="shared" si="24"/>
        <v>42307</v>
      </c>
      <c r="P156" s="48">
        <f t="shared" si="25"/>
        <v>0.019523955846550218</v>
      </c>
    </row>
    <row r="157" spans="1:16" ht="15" hidden="1">
      <c r="A157" s="2">
        <v>2002</v>
      </c>
      <c r="B157" s="46">
        <v>287</v>
      </c>
      <c r="C157" s="47">
        <v>10325</v>
      </c>
      <c r="D157" s="48">
        <f t="shared" si="20"/>
        <v>0.027796610169491524</v>
      </c>
      <c r="E157" s="49">
        <v>104</v>
      </c>
      <c r="F157" s="47">
        <v>5038</v>
      </c>
      <c r="G157" s="48">
        <f t="shared" si="21"/>
        <v>0.020643112346169116</v>
      </c>
      <c r="H157" s="49">
        <v>20</v>
      </c>
      <c r="I157" s="47">
        <v>1482</v>
      </c>
      <c r="J157" s="48">
        <f t="shared" si="22"/>
        <v>0.01349527665317139</v>
      </c>
      <c r="K157" s="49">
        <v>1</v>
      </c>
      <c r="L157" s="47">
        <v>290</v>
      </c>
      <c r="M157" s="48">
        <f t="shared" si="23"/>
        <v>0.0034482758620689655</v>
      </c>
      <c r="N157" s="50">
        <f t="shared" si="24"/>
        <v>412</v>
      </c>
      <c r="O157" s="51">
        <f t="shared" si="24"/>
        <v>17135</v>
      </c>
      <c r="P157" s="48">
        <f t="shared" si="25"/>
        <v>0.024044353662095126</v>
      </c>
    </row>
    <row r="158" spans="1:16" ht="15" hidden="1">
      <c r="A158" s="2">
        <v>2003</v>
      </c>
      <c r="B158" s="46">
        <v>18</v>
      </c>
      <c r="C158" s="47">
        <v>464</v>
      </c>
      <c r="D158" s="48">
        <f t="shared" si="20"/>
        <v>0.03879310344827586</v>
      </c>
      <c r="E158" s="49">
        <v>2</v>
      </c>
      <c r="F158" s="47">
        <v>60</v>
      </c>
      <c r="G158" s="48">
        <f t="shared" si="21"/>
        <v>0.03333333333333333</v>
      </c>
      <c r="H158" s="49">
        <v>1</v>
      </c>
      <c r="I158" s="47">
        <v>47</v>
      </c>
      <c r="J158" s="48">
        <f t="shared" si="22"/>
        <v>0.02127659574468085</v>
      </c>
      <c r="K158" s="49">
        <v>0</v>
      </c>
      <c r="L158" s="47">
        <v>13</v>
      </c>
      <c r="M158" s="48">
        <f t="shared" si="23"/>
        <v>0</v>
      </c>
      <c r="N158" s="50">
        <f t="shared" si="24"/>
        <v>21</v>
      </c>
      <c r="O158" s="51">
        <f t="shared" si="24"/>
        <v>584</v>
      </c>
      <c r="P158" s="48">
        <f t="shared" si="25"/>
        <v>0.03595890410958904</v>
      </c>
    </row>
    <row r="159" spans="1:16" ht="15.75" hidden="1">
      <c r="A159" s="1" t="s">
        <v>11</v>
      </c>
      <c r="B159" s="52">
        <f>SUM(B151:B158)</f>
        <v>11169</v>
      </c>
      <c r="C159" s="52">
        <f>SUM(C151:C158)</f>
        <v>336391</v>
      </c>
      <c r="D159" s="53">
        <f t="shared" si="20"/>
        <v>0.033202434072255205</v>
      </c>
      <c r="E159" s="52">
        <f>SUM(E151:E158)</f>
        <v>3913</v>
      </c>
      <c r="F159" s="52">
        <f>SUM(F151:F158)</f>
        <v>150644</v>
      </c>
      <c r="G159" s="53">
        <f t="shared" si="21"/>
        <v>0.025975146703486364</v>
      </c>
      <c r="H159" s="54">
        <f>SUM(H151:H158)</f>
        <v>846</v>
      </c>
      <c r="I159" s="54">
        <f>SUM(I151:I158)</f>
        <v>40440</v>
      </c>
      <c r="J159" s="53">
        <f t="shared" si="22"/>
        <v>0.02091988130563798</v>
      </c>
      <c r="K159" s="52">
        <f>SUM(K151:K158)</f>
        <v>223</v>
      </c>
      <c r="L159" s="52">
        <f>SUM(L151:L158)</f>
        <v>12759</v>
      </c>
      <c r="M159" s="53">
        <f>K159/L159</f>
        <v>0.017477858766361</v>
      </c>
      <c r="N159" s="52">
        <f>SUM(N151:N158)</f>
        <v>16151</v>
      </c>
      <c r="O159" s="52">
        <f>SUM(O151:O158)</f>
        <v>540234</v>
      </c>
      <c r="P159" s="53">
        <f t="shared" si="25"/>
        <v>0.029896304194108478</v>
      </c>
    </row>
    <row r="160" spans="1:16" ht="12.75" hidden="1">
      <c r="A160" s="284"/>
      <c r="P160" s="285"/>
    </row>
  </sheetData>
  <sheetProtection/>
  <mergeCells count="28">
    <mergeCell ref="E9:G9"/>
    <mergeCell ref="H9:J9"/>
    <mergeCell ref="K149:M149"/>
    <mergeCell ref="N149:P149"/>
    <mergeCell ref="A149:A150"/>
    <mergeCell ref="B149:D149"/>
    <mergeCell ref="E149:G149"/>
    <mergeCell ref="H149:J149"/>
    <mergeCell ref="K111:M111"/>
    <mergeCell ref="A2:K3"/>
    <mergeCell ref="A5:V7"/>
    <mergeCell ref="N9:P9"/>
    <mergeCell ref="A111:A112"/>
    <mergeCell ref="B111:D111"/>
    <mergeCell ref="E111:G111"/>
    <mergeCell ref="T9:V9"/>
    <mergeCell ref="H111:J111"/>
    <mergeCell ref="B9:D9"/>
    <mergeCell ref="Q9:S9"/>
    <mergeCell ref="K128:M128"/>
    <mergeCell ref="N128:P128"/>
    <mergeCell ref="N111:P111"/>
    <mergeCell ref="A128:A129"/>
    <mergeCell ref="B128:D128"/>
    <mergeCell ref="E128:G128"/>
    <mergeCell ref="H128:J128"/>
    <mergeCell ref="A9:A10"/>
    <mergeCell ref="K9:M9"/>
  </mergeCells>
  <printOptions/>
  <pageMargins left="0.75" right="0.75" top="1" bottom="1" header="0.5" footer="0.5"/>
  <pageSetup fitToHeight="1" fitToWidth="1" horizontalDpi="600" verticalDpi="600" orientation="portrait" scale="41" r:id="rId2"/>
  <headerFooter alignWithMargins="0">
    <oddFooter>&amp;C&amp;14B-&amp;P-4</oddFooter>
  </headerFooter>
  <drawing r:id="rId1"/>
</worksheet>
</file>

<file path=xl/worksheets/sheet24.xml><?xml version="1.0" encoding="utf-8"?>
<worksheet xmlns="http://schemas.openxmlformats.org/spreadsheetml/2006/main" xmlns:r="http://schemas.openxmlformats.org/officeDocument/2006/relationships">
  <dimension ref="A1:Y225"/>
  <sheetViews>
    <sheetView zoomScale="75" zoomScaleNormal="75" zoomScalePageLayoutView="0" workbookViewId="0" topLeftCell="A1">
      <selection activeCell="T28" sqref="T28"/>
    </sheetView>
  </sheetViews>
  <sheetFormatPr defaultColWidth="7.57421875" defaultRowHeight="12.75"/>
  <cols>
    <col min="1" max="1" width="10.28125" style="285" customWidth="1"/>
    <col min="2" max="2" width="9.421875" style="284" customWidth="1"/>
    <col min="3" max="3" width="10.57421875" style="284" customWidth="1"/>
    <col min="4" max="5" width="9.421875" style="284" customWidth="1"/>
    <col min="6" max="6" width="10.7109375" style="284" customWidth="1"/>
    <col min="7" max="8" width="9.421875" style="284" customWidth="1"/>
    <col min="9" max="9" width="10.57421875" style="284" customWidth="1"/>
    <col min="10" max="11" width="9.421875" style="284" customWidth="1"/>
    <col min="12" max="12" width="10.8515625" style="284" customWidth="1"/>
    <col min="13" max="14" width="9.421875" style="284" customWidth="1"/>
    <col min="15" max="15" width="10.421875" style="284" customWidth="1"/>
    <col min="16" max="16" width="9.421875" style="284" customWidth="1"/>
    <col min="17" max="17" width="9.421875" style="285" customWidth="1"/>
    <col min="18" max="18" width="11.140625" style="285" customWidth="1"/>
    <col min="19" max="20" width="9.421875" style="285" customWidth="1"/>
    <col min="21" max="21" width="10.140625" style="285" customWidth="1"/>
    <col min="22" max="22" width="9.421875" style="285" customWidth="1"/>
    <col min="23" max="16384" width="7.57421875" style="285" customWidth="1"/>
  </cols>
  <sheetData>
    <row r="1" ht="26.25">
      <c r="A1" s="335" t="s">
        <v>142</v>
      </c>
    </row>
    <row r="2" spans="1:22" ht="18" customHeight="1">
      <c r="A2" s="603" t="s">
        <v>139</v>
      </c>
      <c r="B2" s="603"/>
      <c r="C2" s="603"/>
      <c r="D2" s="603"/>
      <c r="E2" s="603"/>
      <c r="F2" s="603"/>
      <c r="G2" s="603"/>
      <c r="H2" s="603"/>
      <c r="I2" s="603"/>
      <c r="J2" s="603"/>
      <c r="K2" s="603"/>
      <c r="L2" s="603"/>
      <c r="M2" s="603"/>
      <c r="N2" s="603"/>
      <c r="O2" s="603"/>
      <c r="P2" s="603"/>
      <c r="Q2" s="603"/>
      <c r="R2" s="603"/>
      <c r="S2" s="603"/>
      <c r="T2" s="603"/>
      <c r="U2" s="603"/>
      <c r="V2" s="603"/>
    </row>
    <row r="3" spans="1:22" ht="18" customHeight="1">
      <c r="A3" s="603"/>
      <c r="B3" s="603"/>
      <c r="C3" s="603"/>
      <c r="D3" s="603"/>
      <c r="E3" s="603"/>
      <c r="F3" s="603"/>
      <c r="G3" s="603"/>
      <c r="H3" s="603"/>
      <c r="I3" s="603"/>
      <c r="J3" s="603"/>
      <c r="K3" s="603"/>
      <c r="L3" s="603"/>
      <c r="M3" s="603"/>
      <c r="N3" s="603"/>
      <c r="O3" s="603"/>
      <c r="P3" s="603"/>
      <c r="Q3" s="603"/>
      <c r="R3" s="603"/>
      <c r="S3" s="603"/>
      <c r="T3" s="603"/>
      <c r="U3" s="603"/>
      <c r="V3" s="603"/>
    </row>
    <row r="4" spans="1:16" ht="14.25">
      <c r="A4" s="19"/>
      <c r="B4" s="18"/>
      <c r="C4" s="18"/>
      <c r="D4" s="18"/>
      <c r="E4" s="18"/>
      <c r="F4" s="18"/>
      <c r="G4" s="18"/>
      <c r="H4" s="18"/>
      <c r="I4" s="18"/>
      <c r="J4" s="18"/>
      <c r="K4" s="18"/>
      <c r="L4" s="18"/>
      <c r="M4" s="18"/>
      <c r="N4" s="18"/>
      <c r="O4" s="18"/>
      <c r="P4" s="18"/>
    </row>
    <row r="5" spans="1:22" ht="12.75" customHeight="1">
      <c r="A5" s="577" t="s">
        <v>177</v>
      </c>
      <c r="B5" s="577"/>
      <c r="C5" s="577"/>
      <c r="D5" s="577"/>
      <c r="E5" s="577"/>
      <c r="F5" s="577"/>
      <c r="G5" s="577"/>
      <c r="H5" s="577"/>
      <c r="I5" s="577"/>
      <c r="J5" s="577"/>
      <c r="K5" s="577"/>
      <c r="L5" s="577"/>
      <c r="M5" s="577"/>
      <c r="N5" s="577"/>
      <c r="O5" s="577"/>
      <c r="P5" s="577"/>
      <c r="Q5" s="577"/>
      <c r="R5" s="577"/>
      <c r="S5" s="577"/>
      <c r="T5" s="577"/>
      <c r="U5" s="577"/>
      <c r="V5" s="577"/>
    </row>
    <row r="6" spans="1:22" ht="14.25" customHeight="1">
      <c r="A6" s="577"/>
      <c r="B6" s="577"/>
      <c r="C6" s="577"/>
      <c r="D6" s="577"/>
      <c r="E6" s="577"/>
      <c r="F6" s="577"/>
      <c r="G6" s="577"/>
      <c r="H6" s="577"/>
      <c r="I6" s="577"/>
      <c r="J6" s="577"/>
      <c r="K6" s="577"/>
      <c r="L6" s="577"/>
      <c r="M6" s="577"/>
      <c r="N6" s="577"/>
      <c r="O6" s="577"/>
      <c r="P6" s="577"/>
      <c r="Q6" s="577"/>
      <c r="R6" s="577"/>
      <c r="S6" s="577"/>
      <c r="T6" s="577"/>
      <c r="U6" s="577"/>
      <c r="V6" s="577"/>
    </row>
    <row r="7" spans="1:22" ht="18" customHeight="1">
      <c r="A7" s="577"/>
      <c r="B7" s="577"/>
      <c r="C7" s="577"/>
      <c r="D7" s="577"/>
      <c r="E7" s="577"/>
      <c r="F7" s="577"/>
      <c r="G7" s="577"/>
      <c r="H7" s="577"/>
      <c r="I7" s="577"/>
      <c r="J7" s="577"/>
      <c r="K7" s="577"/>
      <c r="L7" s="577"/>
      <c r="M7" s="577"/>
      <c r="N7" s="577"/>
      <c r="O7" s="577"/>
      <c r="P7" s="577"/>
      <c r="Q7" s="577"/>
      <c r="R7" s="577"/>
      <c r="S7" s="577"/>
      <c r="T7" s="577"/>
      <c r="U7" s="577"/>
      <c r="V7" s="577"/>
    </row>
    <row r="8" spans="1:16" ht="15" thickBot="1">
      <c r="A8" s="4"/>
      <c r="B8" s="18"/>
      <c r="C8" s="18"/>
      <c r="D8" s="18"/>
      <c r="E8" s="18"/>
      <c r="F8" s="18"/>
      <c r="G8" s="18"/>
      <c r="H8" s="18"/>
      <c r="I8" s="18"/>
      <c r="J8" s="18"/>
      <c r="K8" s="18"/>
      <c r="L8" s="18"/>
      <c r="M8" s="18"/>
      <c r="N8" s="18"/>
      <c r="O8" s="18"/>
      <c r="P8" s="18"/>
    </row>
    <row r="9" spans="1:22" ht="13.5" customHeight="1">
      <c r="A9" s="559" t="s">
        <v>12</v>
      </c>
      <c r="B9" s="564" t="s">
        <v>17</v>
      </c>
      <c r="C9" s="562"/>
      <c r="D9" s="565"/>
      <c r="E9" s="564" t="s">
        <v>129</v>
      </c>
      <c r="F9" s="562"/>
      <c r="G9" s="565"/>
      <c r="H9" s="564" t="s">
        <v>131</v>
      </c>
      <c r="I9" s="562"/>
      <c r="J9" s="565"/>
      <c r="K9" s="564" t="s">
        <v>128</v>
      </c>
      <c r="L9" s="562"/>
      <c r="M9" s="565"/>
      <c r="N9" s="564" t="s">
        <v>130</v>
      </c>
      <c r="O9" s="562"/>
      <c r="P9" s="565"/>
      <c r="Q9" s="564" t="s">
        <v>132</v>
      </c>
      <c r="R9" s="562"/>
      <c r="S9" s="565"/>
      <c r="T9" s="564" t="s">
        <v>11</v>
      </c>
      <c r="U9" s="562"/>
      <c r="V9" s="565"/>
    </row>
    <row r="10" spans="1:22" ht="42.75" customHeight="1" thickBot="1">
      <c r="A10" s="560"/>
      <c r="B10" s="344" t="s">
        <v>134</v>
      </c>
      <c r="C10" s="345" t="s">
        <v>346</v>
      </c>
      <c r="D10" s="346" t="s">
        <v>22</v>
      </c>
      <c r="E10" s="344" t="s">
        <v>134</v>
      </c>
      <c r="F10" s="345" t="s">
        <v>346</v>
      </c>
      <c r="G10" s="346" t="s">
        <v>22</v>
      </c>
      <c r="H10" s="344" t="s">
        <v>134</v>
      </c>
      <c r="I10" s="345" t="s">
        <v>346</v>
      </c>
      <c r="J10" s="346" t="s">
        <v>22</v>
      </c>
      <c r="K10" s="344" t="s">
        <v>134</v>
      </c>
      <c r="L10" s="345" t="s">
        <v>346</v>
      </c>
      <c r="M10" s="346" t="s">
        <v>22</v>
      </c>
      <c r="N10" s="344" t="s">
        <v>134</v>
      </c>
      <c r="O10" s="345" t="s">
        <v>346</v>
      </c>
      <c r="P10" s="346" t="s">
        <v>22</v>
      </c>
      <c r="Q10" s="344" t="s">
        <v>134</v>
      </c>
      <c r="R10" s="345" t="s">
        <v>346</v>
      </c>
      <c r="S10" s="346" t="s">
        <v>22</v>
      </c>
      <c r="T10" s="158" t="s">
        <v>123</v>
      </c>
      <c r="U10" s="345" t="s">
        <v>346</v>
      </c>
      <c r="V10" s="160" t="s">
        <v>22</v>
      </c>
    </row>
    <row r="11" spans="1:22" s="286" customFormat="1" ht="12.75">
      <c r="A11" s="91">
        <v>1996</v>
      </c>
      <c r="B11" s="336">
        <v>3754</v>
      </c>
      <c r="C11" s="397">
        <v>10286</v>
      </c>
      <c r="D11" s="92">
        <f aca="true" t="shared" si="0" ref="D11:D25">IF(C11=0,"NA",B11/C11)</f>
        <v>0.3649620843865448</v>
      </c>
      <c r="E11" s="336">
        <v>966</v>
      </c>
      <c r="F11" s="397">
        <v>3609</v>
      </c>
      <c r="G11" s="92">
        <f aca="true" t="shared" si="1" ref="G11:G25">IF(F11=0,"NA",E11/F11)</f>
        <v>0.26766417290108063</v>
      </c>
      <c r="H11" s="336"/>
      <c r="I11" s="397"/>
      <c r="J11" s="92"/>
      <c r="K11" s="336"/>
      <c r="L11" s="397"/>
      <c r="M11" s="92"/>
      <c r="N11" s="336"/>
      <c r="O11" s="397"/>
      <c r="P11" s="92"/>
      <c r="Q11" s="336"/>
      <c r="R11" s="397"/>
      <c r="S11" s="92"/>
      <c r="T11" s="336">
        <f>SUM(Q11,N11,K11,H11,E11,B11)</f>
        <v>4720</v>
      </c>
      <c r="U11" s="397">
        <f>SUM(R11,O11,L11,I11,F11,C11)</f>
        <v>13895</v>
      </c>
      <c r="V11" s="92">
        <f aca="true" t="shared" si="2" ref="V11:V22">IF(U11=0,"NA",T11/U11)</f>
        <v>0.3396905361640878</v>
      </c>
    </row>
    <row r="12" spans="1:22" s="286" customFormat="1" ht="12.75">
      <c r="A12" s="89">
        <v>1997</v>
      </c>
      <c r="B12" s="337">
        <v>3781</v>
      </c>
      <c r="C12" s="396">
        <v>13306</v>
      </c>
      <c r="D12" s="84">
        <f t="shared" si="0"/>
        <v>0.2841575229219901</v>
      </c>
      <c r="E12" s="337">
        <v>1238</v>
      </c>
      <c r="F12" s="396">
        <v>4769</v>
      </c>
      <c r="G12" s="84">
        <f t="shared" si="1"/>
        <v>0.2595932061228769</v>
      </c>
      <c r="H12" s="337"/>
      <c r="I12" s="396"/>
      <c r="J12" s="84"/>
      <c r="K12" s="337">
        <v>0</v>
      </c>
      <c r="L12" s="396">
        <v>33</v>
      </c>
      <c r="M12" s="84">
        <f aca="true" t="shared" si="3" ref="M12:M23">IF(L12=0,"NA",K12/L12)</f>
        <v>0</v>
      </c>
      <c r="N12" s="337">
        <v>4</v>
      </c>
      <c r="O12" s="396">
        <v>22</v>
      </c>
      <c r="P12" s="84">
        <f aca="true" t="shared" si="4" ref="P12:P23">IF(O12=0,"NA",N12/O12)</f>
        <v>0.18181818181818182</v>
      </c>
      <c r="Q12" s="337"/>
      <c r="R12" s="396"/>
      <c r="S12" s="84"/>
      <c r="T12" s="337">
        <f aca="true" t="shared" si="5" ref="T12:T25">SUM(Q12,N12,K12,H12,E12,B12)</f>
        <v>5023</v>
      </c>
      <c r="U12" s="396">
        <f aca="true" t="shared" si="6" ref="U12:U25">SUM(R12,O12,L12,I12,F12,C12)</f>
        <v>18130</v>
      </c>
      <c r="V12" s="84">
        <f t="shared" si="2"/>
        <v>0.2770546056260342</v>
      </c>
    </row>
    <row r="13" spans="1:22" s="286" customFormat="1" ht="12.75">
      <c r="A13" s="89">
        <v>1998</v>
      </c>
      <c r="B13" s="337">
        <v>3529</v>
      </c>
      <c r="C13" s="396">
        <v>14713</v>
      </c>
      <c r="D13" s="84">
        <f t="shared" si="0"/>
        <v>0.23985590973968599</v>
      </c>
      <c r="E13" s="337">
        <v>1315</v>
      </c>
      <c r="F13" s="396">
        <v>5502</v>
      </c>
      <c r="G13" s="84">
        <f t="shared" si="1"/>
        <v>0.23900399854598328</v>
      </c>
      <c r="H13" s="337"/>
      <c r="I13" s="396"/>
      <c r="J13" s="84"/>
      <c r="K13" s="337">
        <v>0</v>
      </c>
      <c r="L13" s="396">
        <v>49</v>
      </c>
      <c r="M13" s="84">
        <f t="shared" si="3"/>
        <v>0</v>
      </c>
      <c r="N13" s="337">
        <v>6</v>
      </c>
      <c r="O13" s="396">
        <v>22</v>
      </c>
      <c r="P13" s="84">
        <f t="shared" si="4"/>
        <v>0.2727272727272727</v>
      </c>
      <c r="Q13" s="337"/>
      <c r="R13" s="396"/>
      <c r="S13" s="84"/>
      <c r="T13" s="337">
        <f t="shared" si="5"/>
        <v>4850</v>
      </c>
      <c r="U13" s="396">
        <f t="shared" si="6"/>
        <v>20286</v>
      </c>
      <c r="V13" s="84">
        <f t="shared" si="2"/>
        <v>0.23908113970225772</v>
      </c>
    </row>
    <row r="14" spans="1:22" s="286" customFormat="1" ht="12.75">
      <c r="A14" s="89">
        <v>1999</v>
      </c>
      <c r="B14" s="337">
        <v>3274</v>
      </c>
      <c r="C14" s="396">
        <v>15993</v>
      </c>
      <c r="D14" s="84">
        <f t="shared" si="0"/>
        <v>0.20471456262114676</v>
      </c>
      <c r="E14" s="337">
        <v>1093</v>
      </c>
      <c r="F14" s="396">
        <v>5788</v>
      </c>
      <c r="G14" s="84">
        <f t="shared" si="1"/>
        <v>0.18883897719419487</v>
      </c>
      <c r="H14" s="337"/>
      <c r="I14" s="396"/>
      <c r="J14" s="84"/>
      <c r="K14" s="337">
        <v>0</v>
      </c>
      <c r="L14" s="396">
        <v>17</v>
      </c>
      <c r="M14" s="84">
        <f t="shared" si="3"/>
        <v>0</v>
      </c>
      <c r="N14" s="337">
        <v>2</v>
      </c>
      <c r="O14" s="396">
        <v>13</v>
      </c>
      <c r="P14" s="84">
        <f t="shared" si="4"/>
        <v>0.15384615384615385</v>
      </c>
      <c r="Q14" s="337"/>
      <c r="R14" s="396"/>
      <c r="S14" s="84"/>
      <c r="T14" s="337">
        <f t="shared" si="5"/>
        <v>4369</v>
      </c>
      <c r="U14" s="396">
        <f t="shared" si="6"/>
        <v>21811</v>
      </c>
      <c r="V14" s="84">
        <f t="shared" si="2"/>
        <v>0.20031176929072486</v>
      </c>
    </row>
    <row r="15" spans="1:22" s="286" customFormat="1" ht="12.75">
      <c r="A15" s="89">
        <v>2000</v>
      </c>
      <c r="B15" s="337">
        <v>3267</v>
      </c>
      <c r="C15" s="396">
        <v>17827</v>
      </c>
      <c r="D15" s="84">
        <f t="shared" si="0"/>
        <v>0.18326134515061424</v>
      </c>
      <c r="E15" s="337">
        <v>1188</v>
      </c>
      <c r="F15" s="396">
        <v>6207</v>
      </c>
      <c r="G15" s="84">
        <f t="shared" si="1"/>
        <v>0.19139681005316578</v>
      </c>
      <c r="H15" s="337"/>
      <c r="I15" s="396"/>
      <c r="J15" s="84"/>
      <c r="K15" s="337">
        <v>0</v>
      </c>
      <c r="L15" s="396">
        <v>55</v>
      </c>
      <c r="M15" s="84">
        <f t="shared" si="3"/>
        <v>0</v>
      </c>
      <c r="N15" s="337">
        <v>3</v>
      </c>
      <c r="O15" s="396">
        <v>9</v>
      </c>
      <c r="P15" s="84">
        <f t="shared" si="4"/>
        <v>0.3333333333333333</v>
      </c>
      <c r="Q15" s="337"/>
      <c r="R15" s="396"/>
      <c r="S15" s="84"/>
      <c r="T15" s="337">
        <f t="shared" si="5"/>
        <v>4458</v>
      </c>
      <c r="U15" s="396">
        <f t="shared" si="6"/>
        <v>24098</v>
      </c>
      <c r="V15" s="84">
        <f t="shared" si="2"/>
        <v>0.18499460536144077</v>
      </c>
    </row>
    <row r="16" spans="1:22" s="286" customFormat="1" ht="12.75">
      <c r="A16" s="89">
        <v>2001</v>
      </c>
      <c r="B16" s="337">
        <v>5421</v>
      </c>
      <c r="C16" s="396">
        <v>19149</v>
      </c>
      <c r="D16" s="84">
        <f t="shared" si="0"/>
        <v>0.2830957230142566</v>
      </c>
      <c r="E16" s="337">
        <v>2837</v>
      </c>
      <c r="F16" s="396">
        <v>8364</v>
      </c>
      <c r="G16" s="84">
        <f t="shared" si="1"/>
        <v>0.33919177427068387</v>
      </c>
      <c r="H16" s="337"/>
      <c r="I16" s="396"/>
      <c r="J16" s="84"/>
      <c r="K16" s="337">
        <v>0</v>
      </c>
      <c r="L16" s="396">
        <v>44</v>
      </c>
      <c r="M16" s="84">
        <f t="shared" si="3"/>
        <v>0</v>
      </c>
      <c r="N16" s="337">
        <v>2</v>
      </c>
      <c r="O16" s="396">
        <v>8</v>
      </c>
      <c r="P16" s="84">
        <f t="shared" si="4"/>
        <v>0.25</v>
      </c>
      <c r="Q16" s="337"/>
      <c r="R16" s="396"/>
      <c r="S16" s="84"/>
      <c r="T16" s="337">
        <f t="shared" si="5"/>
        <v>8260</v>
      </c>
      <c r="U16" s="396">
        <f t="shared" si="6"/>
        <v>27565</v>
      </c>
      <c r="V16" s="84">
        <f t="shared" si="2"/>
        <v>0.2996553600580446</v>
      </c>
    </row>
    <row r="17" spans="1:22" s="286" customFormat="1" ht="12.75">
      <c r="A17" s="89">
        <v>2002</v>
      </c>
      <c r="B17" s="337">
        <v>3461</v>
      </c>
      <c r="C17" s="396">
        <v>14878</v>
      </c>
      <c r="D17" s="84">
        <f t="shared" si="0"/>
        <v>0.2326253528700094</v>
      </c>
      <c r="E17" s="337">
        <v>1611</v>
      </c>
      <c r="F17" s="396">
        <v>7435</v>
      </c>
      <c r="G17" s="84">
        <f t="shared" si="1"/>
        <v>0.21667787491593812</v>
      </c>
      <c r="H17" s="337"/>
      <c r="I17" s="396"/>
      <c r="J17" s="84"/>
      <c r="K17" s="337">
        <v>0</v>
      </c>
      <c r="L17" s="396">
        <v>71</v>
      </c>
      <c r="M17" s="84">
        <f t="shared" si="3"/>
        <v>0</v>
      </c>
      <c r="N17" s="337">
        <v>2</v>
      </c>
      <c r="O17" s="396">
        <v>13</v>
      </c>
      <c r="P17" s="84">
        <f t="shared" si="4"/>
        <v>0.15384615384615385</v>
      </c>
      <c r="Q17" s="337"/>
      <c r="R17" s="396"/>
      <c r="S17" s="84"/>
      <c r="T17" s="337">
        <f t="shared" si="5"/>
        <v>5074</v>
      </c>
      <c r="U17" s="396">
        <f t="shared" si="6"/>
        <v>22397</v>
      </c>
      <c r="V17" s="84">
        <f t="shared" si="2"/>
        <v>0.22654819841943116</v>
      </c>
    </row>
    <row r="18" spans="1:22" s="286" customFormat="1" ht="12.75">
      <c r="A18" s="89">
        <v>2003</v>
      </c>
      <c r="B18" s="337">
        <v>2363</v>
      </c>
      <c r="C18" s="396">
        <v>12068</v>
      </c>
      <c r="D18" s="84">
        <f t="shared" si="0"/>
        <v>0.19580709313887967</v>
      </c>
      <c r="E18" s="337">
        <v>1022</v>
      </c>
      <c r="F18" s="396">
        <v>5951</v>
      </c>
      <c r="G18" s="84">
        <f t="shared" si="1"/>
        <v>0.17173584271551</v>
      </c>
      <c r="H18" s="337"/>
      <c r="I18" s="396"/>
      <c r="J18" s="84"/>
      <c r="K18" s="337">
        <v>0</v>
      </c>
      <c r="L18" s="396">
        <v>61</v>
      </c>
      <c r="M18" s="84">
        <f t="shared" si="3"/>
        <v>0</v>
      </c>
      <c r="N18" s="337">
        <v>4</v>
      </c>
      <c r="O18" s="396">
        <v>13</v>
      </c>
      <c r="P18" s="84">
        <f t="shared" si="4"/>
        <v>0.3076923076923077</v>
      </c>
      <c r="Q18" s="337"/>
      <c r="R18" s="396"/>
      <c r="S18" s="84"/>
      <c r="T18" s="337">
        <f t="shared" si="5"/>
        <v>3389</v>
      </c>
      <c r="U18" s="396">
        <f t="shared" si="6"/>
        <v>18093</v>
      </c>
      <c r="V18" s="84">
        <f t="shared" si="2"/>
        <v>0.18731000939589898</v>
      </c>
    </row>
    <row r="19" spans="1:22" s="286" customFormat="1" ht="12.75">
      <c r="A19" s="89">
        <v>2004</v>
      </c>
      <c r="B19" s="337">
        <v>1491</v>
      </c>
      <c r="C19" s="396">
        <v>8672</v>
      </c>
      <c r="D19" s="84">
        <f t="shared" si="0"/>
        <v>0.17193265682656828</v>
      </c>
      <c r="E19" s="337">
        <v>761</v>
      </c>
      <c r="F19" s="396">
        <v>4959</v>
      </c>
      <c r="G19" s="84">
        <f t="shared" si="1"/>
        <v>0.15345835854002823</v>
      </c>
      <c r="H19" s="337"/>
      <c r="I19" s="396"/>
      <c r="J19" s="84"/>
      <c r="K19" s="337">
        <v>1</v>
      </c>
      <c r="L19" s="396">
        <v>14</v>
      </c>
      <c r="M19" s="84">
        <f t="shared" si="3"/>
        <v>0.07142857142857142</v>
      </c>
      <c r="N19" s="337">
        <v>4</v>
      </c>
      <c r="O19" s="396">
        <v>12</v>
      </c>
      <c r="P19" s="84">
        <f t="shared" si="4"/>
        <v>0.3333333333333333</v>
      </c>
      <c r="Q19" s="337"/>
      <c r="R19" s="396"/>
      <c r="S19" s="84"/>
      <c r="T19" s="337">
        <f t="shared" si="5"/>
        <v>2257</v>
      </c>
      <c r="U19" s="396">
        <f t="shared" si="6"/>
        <v>13657</v>
      </c>
      <c r="V19" s="84">
        <f t="shared" si="2"/>
        <v>0.16526323497107712</v>
      </c>
    </row>
    <row r="20" spans="1:22" s="286" customFormat="1" ht="12.75">
      <c r="A20" s="89">
        <v>2005</v>
      </c>
      <c r="B20" s="337">
        <v>1020</v>
      </c>
      <c r="C20" s="396">
        <v>7239</v>
      </c>
      <c r="D20" s="84">
        <f t="shared" si="0"/>
        <v>0.14090343970161626</v>
      </c>
      <c r="E20" s="337">
        <v>502</v>
      </c>
      <c r="F20" s="396">
        <v>3833</v>
      </c>
      <c r="G20" s="84">
        <f t="shared" si="1"/>
        <v>0.13096791025306548</v>
      </c>
      <c r="H20" s="337"/>
      <c r="I20" s="396"/>
      <c r="J20" s="84"/>
      <c r="K20" s="337">
        <v>3</v>
      </c>
      <c r="L20" s="396">
        <v>11</v>
      </c>
      <c r="M20" s="84">
        <f t="shared" si="3"/>
        <v>0.2727272727272727</v>
      </c>
      <c r="N20" s="337">
        <v>3</v>
      </c>
      <c r="O20" s="396">
        <v>43</v>
      </c>
      <c r="P20" s="84">
        <f t="shared" si="4"/>
        <v>0.06976744186046512</v>
      </c>
      <c r="Q20" s="337"/>
      <c r="R20" s="396"/>
      <c r="S20" s="84"/>
      <c r="T20" s="337">
        <f t="shared" si="5"/>
        <v>1528</v>
      </c>
      <c r="U20" s="396">
        <f t="shared" si="6"/>
        <v>11126</v>
      </c>
      <c r="V20" s="84">
        <f t="shared" si="2"/>
        <v>0.13733596980046736</v>
      </c>
    </row>
    <row r="21" spans="1:22" s="286" customFormat="1" ht="12.75">
      <c r="A21" s="89">
        <v>2006</v>
      </c>
      <c r="B21" s="337">
        <v>702</v>
      </c>
      <c r="C21" s="396">
        <v>5984</v>
      </c>
      <c r="D21" s="84">
        <f t="shared" si="0"/>
        <v>0.11731283422459893</v>
      </c>
      <c r="E21" s="337">
        <v>274</v>
      </c>
      <c r="F21" s="396">
        <v>2540</v>
      </c>
      <c r="G21" s="84">
        <f t="shared" si="1"/>
        <v>0.1078740157480315</v>
      </c>
      <c r="H21" s="337"/>
      <c r="I21" s="396"/>
      <c r="J21" s="84"/>
      <c r="K21" s="337">
        <v>0</v>
      </c>
      <c r="L21" s="396">
        <v>4</v>
      </c>
      <c r="M21" s="84">
        <f t="shared" si="3"/>
        <v>0</v>
      </c>
      <c r="N21" s="337">
        <v>0</v>
      </c>
      <c r="O21" s="396">
        <v>24</v>
      </c>
      <c r="P21" s="84">
        <f t="shared" si="4"/>
        <v>0</v>
      </c>
      <c r="Q21" s="337"/>
      <c r="R21" s="396"/>
      <c r="S21" s="84"/>
      <c r="T21" s="337">
        <f t="shared" si="5"/>
        <v>976</v>
      </c>
      <c r="U21" s="396">
        <f t="shared" si="6"/>
        <v>8552</v>
      </c>
      <c r="V21" s="84">
        <f t="shared" si="2"/>
        <v>0.11412535079513564</v>
      </c>
    </row>
    <row r="22" spans="1:22" s="286" customFormat="1" ht="12.75">
      <c r="A22" s="89">
        <v>2007</v>
      </c>
      <c r="B22" s="337">
        <v>436</v>
      </c>
      <c r="C22" s="396">
        <v>3901</v>
      </c>
      <c r="D22" s="84">
        <f t="shared" si="0"/>
        <v>0.11176621379133556</v>
      </c>
      <c r="E22" s="337">
        <v>114</v>
      </c>
      <c r="F22" s="396">
        <v>1496</v>
      </c>
      <c r="G22" s="84">
        <f t="shared" si="1"/>
        <v>0.07620320855614973</v>
      </c>
      <c r="H22" s="337"/>
      <c r="I22" s="396"/>
      <c r="J22" s="84"/>
      <c r="K22" s="337">
        <v>0</v>
      </c>
      <c r="L22" s="396">
        <v>2</v>
      </c>
      <c r="M22" s="84">
        <f t="shared" si="3"/>
        <v>0</v>
      </c>
      <c r="N22" s="337">
        <v>2</v>
      </c>
      <c r="O22" s="396">
        <v>32</v>
      </c>
      <c r="P22" s="84">
        <f t="shared" si="4"/>
        <v>0.0625</v>
      </c>
      <c r="Q22" s="337">
        <v>17</v>
      </c>
      <c r="R22" s="396">
        <v>120</v>
      </c>
      <c r="S22" s="84">
        <f>IF(R22=0,"NA",Q22/R22)</f>
        <v>0.14166666666666666</v>
      </c>
      <c r="T22" s="337">
        <f t="shared" si="5"/>
        <v>569</v>
      </c>
      <c r="U22" s="396">
        <f t="shared" si="6"/>
        <v>5551</v>
      </c>
      <c r="V22" s="84">
        <f t="shared" si="2"/>
        <v>0.10250405332372546</v>
      </c>
    </row>
    <row r="23" spans="1:22" s="286" customFormat="1" ht="12.75">
      <c r="A23" s="89">
        <v>2008</v>
      </c>
      <c r="B23" s="337">
        <v>282</v>
      </c>
      <c r="C23" s="396">
        <v>2640</v>
      </c>
      <c r="D23" s="84">
        <f t="shared" si="0"/>
        <v>0.10681818181818181</v>
      </c>
      <c r="E23" s="337">
        <v>116</v>
      </c>
      <c r="F23" s="396">
        <v>936</v>
      </c>
      <c r="G23" s="84">
        <f t="shared" si="1"/>
        <v>0.12393162393162394</v>
      </c>
      <c r="H23" s="337">
        <v>44</v>
      </c>
      <c r="I23" s="396">
        <v>247</v>
      </c>
      <c r="J23" s="84">
        <f>IF(I23=0,"NA",H23/I23)</f>
        <v>0.17813765182186234</v>
      </c>
      <c r="K23" s="337">
        <v>0</v>
      </c>
      <c r="L23" s="396">
        <v>2</v>
      </c>
      <c r="M23" s="84">
        <f t="shared" si="3"/>
        <v>0</v>
      </c>
      <c r="N23" s="337">
        <v>3</v>
      </c>
      <c r="O23" s="396">
        <v>29</v>
      </c>
      <c r="P23" s="84">
        <f t="shared" si="4"/>
        <v>0.10344827586206896</v>
      </c>
      <c r="Q23" s="337">
        <v>45</v>
      </c>
      <c r="R23" s="396">
        <v>130</v>
      </c>
      <c r="S23" s="84">
        <f>IF(R23=0,"NA",Q23/R23)</f>
        <v>0.34615384615384615</v>
      </c>
      <c r="T23" s="337">
        <f t="shared" si="5"/>
        <v>490</v>
      </c>
      <c r="U23" s="396">
        <f t="shared" si="6"/>
        <v>3984</v>
      </c>
      <c r="V23" s="84">
        <f>IF(U23=0,"NA",T23/U23)</f>
        <v>0.12299196787148595</v>
      </c>
    </row>
    <row r="24" spans="1:22" s="286" customFormat="1" ht="12.75">
      <c r="A24" s="89">
        <v>2009</v>
      </c>
      <c r="B24" s="337">
        <v>233</v>
      </c>
      <c r="C24" s="396">
        <v>786</v>
      </c>
      <c r="D24" s="84">
        <f t="shared" si="0"/>
        <v>0.2964376590330789</v>
      </c>
      <c r="E24" s="337">
        <v>50</v>
      </c>
      <c r="F24" s="396">
        <v>184</v>
      </c>
      <c r="G24" s="84">
        <f t="shared" si="1"/>
        <v>0.2717391304347826</v>
      </c>
      <c r="H24" s="337">
        <v>20</v>
      </c>
      <c r="I24" s="396">
        <v>82</v>
      </c>
      <c r="J24" s="84">
        <f>IF(I24=0,"NA",H24/I24)</f>
        <v>0.24390243902439024</v>
      </c>
      <c r="K24" s="337">
        <v>6</v>
      </c>
      <c r="L24" s="396">
        <v>6</v>
      </c>
      <c r="M24" s="84">
        <f>IF(L24=0,"NA",K24/L24)</f>
        <v>1</v>
      </c>
      <c r="N24" s="337">
        <v>1</v>
      </c>
      <c r="O24" s="396">
        <v>12</v>
      </c>
      <c r="P24" s="84">
        <f>IF(O24=0,"NA",N24/O24)</f>
        <v>0.08333333333333333</v>
      </c>
      <c r="Q24" s="337">
        <v>0</v>
      </c>
      <c r="R24" s="396">
        <v>8</v>
      </c>
      <c r="S24" s="84">
        <f>IF(R24=0,"NA",Q24/R24)</f>
        <v>0</v>
      </c>
      <c r="T24" s="337">
        <f t="shared" si="5"/>
        <v>310</v>
      </c>
      <c r="U24" s="396">
        <f t="shared" si="6"/>
        <v>1078</v>
      </c>
      <c r="V24" s="84">
        <f>IF(U24=0,"NA",T24/U24)</f>
        <v>0.287569573283859</v>
      </c>
    </row>
    <row r="25" spans="1:22" s="286" customFormat="1" ht="13.5" thickBot="1">
      <c r="A25" s="89">
        <v>2010</v>
      </c>
      <c r="B25" s="493">
        <v>8</v>
      </c>
      <c r="C25" s="531">
        <v>35</v>
      </c>
      <c r="D25" s="275">
        <f t="shared" si="0"/>
        <v>0.22857142857142856</v>
      </c>
      <c r="E25" s="493">
        <v>2</v>
      </c>
      <c r="F25" s="531">
        <v>3</v>
      </c>
      <c r="G25" s="275">
        <f t="shared" si="1"/>
        <v>0.6666666666666666</v>
      </c>
      <c r="H25" s="369"/>
      <c r="I25" s="398"/>
      <c r="J25" s="94"/>
      <c r="K25" s="369"/>
      <c r="L25" s="398"/>
      <c r="M25" s="94"/>
      <c r="N25" s="369"/>
      <c r="O25" s="398"/>
      <c r="P25" s="94"/>
      <c r="Q25" s="369"/>
      <c r="R25" s="398"/>
      <c r="S25" s="94"/>
      <c r="T25" s="369">
        <f t="shared" si="5"/>
        <v>10</v>
      </c>
      <c r="U25" s="398">
        <f t="shared" si="6"/>
        <v>38</v>
      </c>
      <c r="V25" s="94">
        <f>IF(U25=0,"NA",T25/U25)</f>
        <v>0.2631578947368421</v>
      </c>
    </row>
    <row r="26" spans="1:22" s="286" customFormat="1" ht="13.5" thickBot="1">
      <c r="A26" s="85" t="s">
        <v>11</v>
      </c>
      <c r="B26" s="218">
        <f>SUM(B11:B25)</f>
        <v>33022</v>
      </c>
      <c r="C26" s="272">
        <f>SUM(C11:C25)</f>
        <v>147477</v>
      </c>
      <c r="D26" s="95">
        <f>B26/C26</f>
        <v>0.22391288133064816</v>
      </c>
      <c r="E26" s="534">
        <f>SUM(E11:E25)</f>
        <v>13089</v>
      </c>
      <c r="F26" s="272">
        <f>SUM(F11:F25)</f>
        <v>61576</v>
      </c>
      <c r="G26" s="95">
        <f>E26/F26</f>
        <v>0.21256658438352605</v>
      </c>
      <c r="H26" s="218">
        <f>SUM(H11:H25)</f>
        <v>64</v>
      </c>
      <c r="I26" s="272">
        <f>SUM(I11:I25)</f>
        <v>329</v>
      </c>
      <c r="J26" s="95">
        <f>H26/I26</f>
        <v>0.1945288753799392</v>
      </c>
      <c r="K26" s="218">
        <f>SUM(K11:K25)</f>
        <v>10</v>
      </c>
      <c r="L26" s="272">
        <f>SUM(L11:L25)</f>
        <v>369</v>
      </c>
      <c r="M26" s="95">
        <f>K26/L26</f>
        <v>0.02710027100271003</v>
      </c>
      <c r="N26" s="218">
        <f>SUM(N11:N25)</f>
        <v>36</v>
      </c>
      <c r="O26" s="272">
        <f>SUM(O11:O25)</f>
        <v>252</v>
      </c>
      <c r="P26" s="95">
        <f>N26/O26</f>
        <v>0.14285714285714285</v>
      </c>
      <c r="Q26" s="218">
        <f>SUM(Q11:Q25)</f>
        <v>62</v>
      </c>
      <c r="R26" s="272">
        <f>SUM(R11:R25)</f>
        <v>258</v>
      </c>
      <c r="S26" s="95">
        <f>Q26/R26</f>
        <v>0.24031007751937986</v>
      </c>
      <c r="T26" s="218">
        <f>SUM(T11:T25)</f>
        <v>46283</v>
      </c>
      <c r="U26" s="272">
        <f>SUM(U11:U25)</f>
        <v>210261</v>
      </c>
      <c r="V26" s="95">
        <f>T26/U26</f>
        <v>0.22012165831989766</v>
      </c>
    </row>
    <row r="27" spans="1:25" s="286" customFormat="1" ht="12.75">
      <c r="A27" s="330"/>
      <c r="B27" s="376"/>
      <c r="C27" s="376"/>
      <c r="D27" s="384"/>
      <c r="E27" s="376"/>
      <c r="F27" s="376"/>
      <c r="G27" s="384"/>
      <c r="H27" s="376"/>
      <c r="I27" s="376"/>
      <c r="J27" s="384"/>
      <c r="K27" s="376"/>
      <c r="L27" s="376"/>
      <c r="M27" s="384"/>
      <c r="N27" s="376"/>
      <c r="O27" s="376"/>
      <c r="P27" s="384"/>
      <c r="Q27" s="376"/>
      <c r="R27" s="376"/>
      <c r="S27" s="384"/>
      <c r="T27" s="376"/>
      <c r="U27" s="376"/>
      <c r="V27" s="384"/>
      <c r="W27" s="376"/>
      <c r="X27" s="376"/>
      <c r="Y27" s="384"/>
    </row>
    <row r="28" spans="7:16" ht="12.75" customHeight="1">
      <c r="G28" s="285"/>
      <c r="H28" s="285"/>
      <c r="I28" s="285"/>
      <c r="J28" s="285"/>
      <c r="K28" s="285"/>
      <c r="L28" s="285"/>
      <c r="M28" s="285"/>
      <c r="N28" s="285"/>
      <c r="O28" s="285"/>
      <c r="P28" s="285"/>
    </row>
    <row r="29" spans="7:16" ht="12.75" customHeight="1">
      <c r="G29" s="285"/>
      <c r="H29" s="285"/>
      <c r="I29" s="285"/>
      <c r="J29" s="285"/>
      <c r="K29" s="285"/>
      <c r="L29" s="285"/>
      <c r="M29" s="285"/>
      <c r="N29" s="285"/>
      <c r="O29" s="285"/>
      <c r="P29" s="285"/>
    </row>
    <row r="30" spans="1:16" ht="12.75" customHeight="1">
      <c r="A30" s="287"/>
      <c r="G30" s="285"/>
      <c r="H30" s="285"/>
      <c r="I30" s="285"/>
      <c r="J30" s="285"/>
      <c r="K30" s="285"/>
      <c r="L30" s="285"/>
      <c r="M30" s="285"/>
      <c r="N30" s="285"/>
      <c r="O30" s="285"/>
      <c r="P30" s="285"/>
    </row>
    <row r="31" ht="12.75">
      <c r="P31" s="365"/>
    </row>
    <row r="32" ht="12.75">
      <c r="P32" s="365"/>
    </row>
    <row r="33" ht="12.75">
      <c r="P33" s="365"/>
    </row>
    <row r="34" ht="12.75">
      <c r="P34" s="365"/>
    </row>
    <row r="35" ht="12.75">
      <c r="P35" s="365"/>
    </row>
    <row r="36" ht="12.75">
      <c r="P36" s="365"/>
    </row>
    <row r="37" ht="12.75">
      <c r="P37" s="365"/>
    </row>
    <row r="38" ht="12.75">
      <c r="P38" s="365"/>
    </row>
    <row r="39" ht="12.75">
      <c r="P39" s="365"/>
    </row>
    <row r="40" ht="12.75">
      <c r="P40" s="365"/>
    </row>
    <row r="41" ht="12.75">
      <c r="P41" s="365"/>
    </row>
    <row r="42" ht="12.75">
      <c r="P42" s="365"/>
    </row>
    <row r="43" ht="12.75">
      <c r="P43" s="365"/>
    </row>
    <row r="44" spans="16:18" ht="12.75">
      <c r="P44" s="365"/>
      <c r="R44" s="285" t="s">
        <v>53</v>
      </c>
    </row>
    <row r="45" ht="12.75">
      <c r="P45" s="365"/>
    </row>
    <row r="46" ht="12.75">
      <c r="P46" s="365"/>
    </row>
    <row r="47" ht="12.75">
      <c r="P47" s="365"/>
    </row>
    <row r="48" ht="12.75">
      <c r="P48" s="365"/>
    </row>
    <row r="49" ht="12.75">
      <c r="P49" s="365"/>
    </row>
    <row r="50" ht="12.75">
      <c r="P50" s="365"/>
    </row>
    <row r="51" ht="12.75">
      <c r="P51" s="365"/>
    </row>
    <row r="52" ht="12.75">
      <c r="P52" s="365"/>
    </row>
    <row r="53" ht="12.75">
      <c r="P53" s="365"/>
    </row>
    <row r="54" ht="12.75">
      <c r="P54" s="365"/>
    </row>
    <row r="55" ht="12.75">
      <c r="P55" s="365"/>
    </row>
    <row r="56" ht="12.75">
      <c r="P56" s="365"/>
    </row>
    <row r="57" ht="12.75">
      <c r="P57" s="365"/>
    </row>
    <row r="58" ht="12.75">
      <c r="P58" s="365"/>
    </row>
    <row r="59" ht="12.75">
      <c r="P59" s="365"/>
    </row>
    <row r="60" ht="12.75">
      <c r="P60" s="365"/>
    </row>
    <row r="61" ht="12.75">
      <c r="P61" s="365"/>
    </row>
    <row r="62" ht="12.75">
      <c r="P62" s="365"/>
    </row>
    <row r="63" ht="12.75">
      <c r="P63" s="365"/>
    </row>
    <row r="64" ht="12.75">
      <c r="P64" s="365"/>
    </row>
    <row r="65" ht="12.75">
      <c r="P65" s="365"/>
    </row>
    <row r="66" ht="12.75">
      <c r="P66" s="365"/>
    </row>
    <row r="102" ht="12.75">
      <c r="P102" s="285"/>
    </row>
    <row r="103" ht="12.75">
      <c r="P103" s="285"/>
    </row>
    <row r="104" ht="12.75">
      <c r="P104" s="285"/>
    </row>
    <row r="105" ht="12.75">
      <c r="P105" s="285"/>
    </row>
    <row r="106" ht="12.75">
      <c r="P106" s="285"/>
    </row>
    <row r="107" ht="12.75">
      <c r="P107" s="285"/>
    </row>
    <row r="108" ht="12.75">
      <c r="P108" s="285"/>
    </row>
    <row r="109" ht="12.75">
      <c r="P109" s="285"/>
    </row>
    <row r="110" spans="1:16" ht="12.75" customHeight="1" hidden="1">
      <c r="A110" s="285">
        <v>2004</v>
      </c>
      <c r="B110" s="284">
        <v>2004</v>
      </c>
      <c r="P110" s="285"/>
    </row>
    <row r="111" spans="1:16" ht="15.75" customHeight="1" hidden="1">
      <c r="A111" s="604" t="s">
        <v>12</v>
      </c>
      <c r="B111" s="599" t="s">
        <v>17</v>
      </c>
      <c r="C111" s="599"/>
      <c r="D111" s="599"/>
      <c r="E111" s="599" t="s">
        <v>18</v>
      </c>
      <c r="F111" s="599"/>
      <c r="G111" s="599"/>
      <c r="H111" s="599" t="s">
        <v>19</v>
      </c>
      <c r="I111" s="599"/>
      <c r="J111" s="599"/>
      <c r="K111" s="599" t="s">
        <v>16</v>
      </c>
      <c r="L111" s="599"/>
      <c r="M111" s="599"/>
      <c r="N111" s="45" t="s">
        <v>11</v>
      </c>
      <c r="O111" s="45"/>
      <c r="P111" s="285"/>
    </row>
    <row r="112" spans="1:16" ht="47.25" customHeight="1" hidden="1">
      <c r="A112" s="604"/>
      <c r="B112" s="5" t="s">
        <v>30</v>
      </c>
      <c r="C112" s="5" t="s">
        <v>4</v>
      </c>
      <c r="D112" s="5" t="s">
        <v>22</v>
      </c>
      <c r="E112" s="5" t="s">
        <v>30</v>
      </c>
      <c r="F112" s="5" t="s">
        <v>4</v>
      </c>
      <c r="G112" s="5" t="s">
        <v>22</v>
      </c>
      <c r="H112" s="5" t="s">
        <v>30</v>
      </c>
      <c r="I112" s="5" t="s">
        <v>4</v>
      </c>
      <c r="J112" s="5" t="s">
        <v>22</v>
      </c>
      <c r="K112" s="5" t="s">
        <v>30</v>
      </c>
      <c r="L112" s="5" t="s">
        <v>4</v>
      </c>
      <c r="M112" s="5" t="s">
        <v>22</v>
      </c>
      <c r="N112" s="5" t="s">
        <v>30</v>
      </c>
      <c r="O112" s="5" t="s">
        <v>4</v>
      </c>
      <c r="P112" s="285"/>
    </row>
    <row r="113" spans="1:16" ht="15" customHeight="1" hidden="1">
      <c r="A113" s="2">
        <v>1996</v>
      </c>
      <c r="B113" s="34">
        <v>2518</v>
      </c>
      <c r="C113" s="35">
        <v>58114</v>
      </c>
      <c r="D113" s="3">
        <f aca="true" t="shared" si="7" ref="D113:D122">IF(C113=0,"NA",B113/C113)</f>
        <v>0.04332862993426713</v>
      </c>
      <c r="E113" s="34">
        <v>1176</v>
      </c>
      <c r="F113" s="35">
        <v>25045</v>
      </c>
      <c r="G113" s="3">
        <f aca="true" t="shared" si="8" ref="G113:G122">IF(F113=0,"NA",E113/F113)</f>
        <v>0.04695548013575564</v>
      </c>
      <c r="H113" s="34">
        <v>171</v>
      </c>
      <c r="I113" s="35">
        <v>5114</v>
      </c>
      <c r="J113" s="3">
        <f aca="true" t="shared" si="9" ref="J113:J122">IF(I113=0,"NA",H113/I113)</f>
        <v>0.033437622213531484</v>
      </c>
      <c r="K113" s="34">
        <v>0</v>
      </c>
      <c r="L113" s="35">
        <v>0</v>
      </c>
      <c r="M113" s="3" t="str">
        <f aca="true" t="shared" si="10" ref="M113:M122">IF(L113=0,"NA",K113/L113)</f>
        <v>NA</v>
      </c>
      <c r="N113" s="36">
        <f aca="true" t="shared" si="11" ref="N113:O121">B113+E113+H113+K113</f>
        <v>3865</v>
      </c>
      <c r="O113" s="37">
        <f t="shared" si="11"/>
        <v>88273</v>
      </c>
      <c r="P113" s="285"/>
    </row>
    <row r="114" spans="1:16" ht="15" customHeight="1" hidden="1">
      <c r="A114" s="2">
        <v>1997</v>
      </c>
      <c r="B114" s="34">
        <v>2593</v>
      </c>
      <c r="C114" s="35">
        <v>69569</v>
      </c>
      <c r="D114" s="3">
        <f t="shared" si="7"/>
        <v>0.037272348316060314</v>
      </c>
      <c r="E114" s="34">
        <v>1145</v>
      </c>
      <c r="F114" s="35">
        <v>30297</v>
      </c>
      <c r="G114" s="3">
        <f t="shared" si="8"/>
        <v>0.03779252071162161</v>
      </c>
      <c r="H114" s="34">
        <v>252</v>
      </c>
      <c r="I114" s="35">
        <v>7938</v>
      </c>
      <c r="J114" s="3">
        <f t="shared" si="9"/>
        <v>0.031746031746031744</v>
      </c>
      <c r="K114" s="34">
        <v>0</v>
      </c>
      <c r="L114" s="35">
        <v>2</v>
      </c>
      <c r="M114" s="3">
        <f t="shared" si="10"/>
        <v>0</v>
      </c>
      <c r="N114" s="36">
        <f t="shared" si="11"/>
        <v>3990</v>
      </c>
      <c r="O114" s="37">
        <f t="shared" si="11"/>
        <v>107806</v>
      </c>
      <c r="P114" s="285"/>
    </row>
    <row r="115" spans="1:16" ht="15" customHeight="1" hidden="1">
      <c r="A115" s="2">
        <v>1998</v>
      </c>
      <c r="B115" s="34">
        <v>2253</v>
      </c>
      <c r="C115" s="35">
        <v>90285</v>
      </c>
      <c r="D115" s="3">
        <f t="shared" si="7"/>
        <v>0.0249543113473999</v>
      </c>
      <c r="E115" s="34">
        <v>1229</v>
      </c>
      <c r="F115" s="35">
        <v>44541</v>
      </c>
      <c r="G115" s="3">
        <f t="shared" si="8"/>
        <v>0.027592555173884734</v>
      </c>
      <c r="H115" s="34">
        <v>272</v>
      </c>
      <c r="I115" s="35">
        <v>10241</v>
      </c>
      <c r="J115" s="3">
        <f t="shared" si="9"/>
        <v>0.02655990625915438</v>
      </c>
      <c r="K115" s="34">
        <v>0</v>
      </c>
      <c r="L115" s="35">
        <v>0</v>
      </c>
      <c r="M115" s="3" t="str">
        <f t="shared" si="10"/>
        <v>NA</v>
      </c>
      <c r="N115" s="36">
        <f t="shared" si="11"/>
        <v>3754</v>
      </c>
      <c r="O115" s="37">
        <f t="shared" si="11"/>
        <v>145067</v>
      </c>
      <c r="P115" s="285"/>
    </row>
    <row r="116" spans="1:16" ht="15" customHeight="1" hidden="1">
      <c r="A116" s="2">
        <v>1999</v>
      </c>
      <c r="B116" s="34">
        <v>1989</v>
      </c>
      <c r="C116" s="35">
        <v>95474</v>
      </c>
      <c r="D116" s="3">
        <f t="shared" si="7"/>
        <v>0.02083289691434317</v>
      </c>
      <c r="E116" s="34">
        <v>1089</v>
      </c>
      <c r="F116" s="35">
        <v>43688</v>
      </c>
      <c r="G116" s="3">
        <f t="shared" si="8"/>
        <v>0.024926753341878778</v>
      </c>
      <c r="H116" s="34">
        <v>385</v>
      </c>
      <c r="I116" s="35">
        <v>16148</v>
      </c>
      <c r="J116" s="3">
        <f t="shared" si="9"/>
        <v>0.023841961852861037</v>
      </c>
      <c r="K116" s="34">
        <v>0</v>
      </c>
      <c r="L116" s="35">
        <v>2</v>
      </c>
      <c r="M116" s="3">
        <f t="shared" si="10"/>
        <v>0</v>
      </c>
      <c r="N116" s="36">
        <f t="shared" si="11"/>
        <v>3463</v>
      </c>
      <c r="O116" s="37">
        <f t="shared" si="11"/>
        <v>155312</v>
      </c>
      <c r="P116" s="285"/>
    </row>
    <row r="117" spans="1:16" ht="15" customHeight="1" hidden="1">
      <c r="A117" s="2">
        <v>2000</v>
      </c>
      <c r="B117" s="34">
        <v>1837</v>
      </c>
      <c r="C117" s="35">
        <v>103146</v>
      </c>
      <c r="D117" s="3">
        <f t="shared" si="7"/>
        <v>0.017809706629437885</v>
      </c>
      <c r="E117" s="34">
        <v>915</v>
      </c>
      <c r="F117" s="35">
        <v>44096</v>
      </c>
      <c r="G117" s="3">
        <f t="shared" si="8"/>
        <v>0.020750181422351233</v>
      </c>
      <c r="H117" s="34">
        <v>225</v>
      </c>
      <c r="I117" s="35">
        <v>15364</v>
      </c>
      <c r="J117" s="3">
        <f t="shared" si="9"/>
        <v>0.014644623795886488</v>
      </c>
      <c r="K117" s="34">
        <v>0</v>
      </c>
      <c r="L117" s="35">
        <v>1</v>
      </c>
      <c r="M117" s="3">
        <f t="shared" si="10"/>
        <v>0</v>
      </c>
      <c r="N117" s="36">
        <f t="shared" si="11"/>
        <v>2977</v>
      </c>
      <c r="O117" s="37">
        <f t="shared" si="11"/>
        <v>162607</v>
      </c>
      <c r="P117" s="285"/>
    </row>
    <row r="118" spans="1:16" ht="15" customHeight="1" hidden="1">
      <c r="A118" s="2">
        <v>2001</v>
      </c>
      <c r="B118" s="34">
        <v>2167</v>
      </c>
      <c r="C118" s="35">
        <v>98021</v>
      </c>
      <c r="D118" s="3">
        <f t="shared" si="7"/>
        <v>0.02210750757490742</v>
      </c>
      <c r="E118" s="34">
        <v>1246</v>
      </c>
      <c r="F118" s="35">
        <v>45266</v>
      </c>
      <c r="G118" s="3">
        <f t="shared" si="8"/>
        <v>0.027526178588786285</v>
      </c>
      <c r="H118" s="34">
        <v>612</v>
      </c>
      <c r="I118" s="35">
        <v>16267</v>
      </c>
      <c r="J118" s="3">
        <f t="shared" si="9"/>
        <v>0.03762217987336325</v>
      </c>
      <c r="K118" s="34">
        <v>0</v>
      </c>
      <c r="L118" s="35">
        <v>3</v>
      </c>
      <c r="M118" s="3">
        <f t="shared" si="10"/>
        <v>0</v>
      </c>
      <c r="N118" s="36">
        <f t="shared" si="11"/>
        <v>4025</v>
      </c>
      <c r="O118" s="37">
        <f t="shared" si="11"/>
        <v>159557</v>
      </c>
      <c r="P118" s="285"/>
    </row>
    <row r="119" spans="1:16" ht="15" customHeight="1" hidden="1">
      <c r="A119" s="2">
        <v>2002</v>
      </c>
      <c r="B119" s="34">
        <v>951</v>
      </c>
      <c r="C119" s="35">
        <v>39553</v>
      </c>
      <c r="D119" s="3">
        <f t="shared" si="7"/>
        <v>0.024043688215811695</v>
      </c>
      <c r="E119" s="34">
        <v>502</v>
      </c>
      <c r="F119" s="35">
        <v>20993</v>
      </c>
      <c r="G119" s="3">
        <f t="shared" si="8"/>
        <v>0.02391273281570047</v>
      </c>
      <c r="H119" s="34">
        <v>214</v>
      </c>
      <c r="I119" s="35">
        <v>6906</v>
      </c>
      <c r="J119" s="3">
        <f t="shared" si="9"/>
        <v>0.030987547060527077</v>
      </c>
      <c r="K119" s="34">
        <v>0</v>
      </c>
      <c r="L119" s="35">
        <v>0</v>
      </c>
      <c r="M119" s="3" t="str">
        <f t="shared" si="10"/>
        <v>NA</v>
      </c>
      <c r="N119" s="36">
        <f t="shared" si="11"/>
        <v>1667</v>
      </c>
      <c r="O119" s="37">
        <f t="shared" si="11"/>
        <v>67452</v>
      </c>
      <c r="P119" s="285"/>
    </row>
    <row r="120" spans="1:16" ht="15" customHeight="1" hidden="1">
      <c r="A120" s="2">
        <v>2003</v>
      </c>
      <c r="B120" s="34">
        <v>434</v>
      </c>
      <c r="C120" s="35">
        <v>17259</v>
      </c>
      <c r="D120" s="3">
        <f t="shared" si="7"/>
        <v>0.02514630048090851</v>
      </c>
      <c r="E120" s="34">
        <v>151</v>
      </c>
      <c r="F120" s="35">
        <v>7270</v>
      </c>
      <c r="G120" s="3">
        <f t="shared" si="8"/>
        <v>0.02077028885832187</v>
      </c>
      <c r="H120" s="34">
        <v>69</v>
      </c>
      <c r="I120" s="35">
        <v>3446</v>
      </c>
      <c r="J120" s="3">
        <f t="shared" si="9"/>
        <v>0.020023215322112594</v>
      </c>
      <c r="K120" s="34">
        <v>0</v>
      </c>
      <c r="L120" s="35">
        <v>0</v>
      </c>
      <c r="M120" s="3" t="str">
        <f t="shared" si="10"/>
        <v>NA</v>
      </c>
      <c r="N120" s="36">
        <f t="shared" si="11"/>
        <v>654</v>
      </c>
      <c r="O120" s="37">
        <f t="shared" si="11"/>
        <v>27975</v>
      </c>
      <c r="P120" s="285"/>
    </row>
    <row r="121" spans="1:16" ht="15" customHeight="1" hidden="1">
      <c r="A121" s="2">
        <v>2004</v>
      </c>
      <c r="B121" s="34">
        <v>288</v>
      </c>
      <c r="C121" s="35">
        <v>11195</v>
      </c>
      <c r="D121" s="3">
        <f t="shared" si="7"/>
        <v>0.02572577043322912</v>
      </c>
      <c r="E121" s="34">
        <v>133</v>
      </c>
      <c r="F121" s="35">
        <v>4608</v>
      </c>
      <c r="G121" s="3">
        <f t="shared" si="8"/>
        <v>0.028862847222222224</v>
      </c>
      <c r="H121" s="34">
        <v>71</v>
      </c>
      <c r="I121" s="35">
        <v>1713</v>
      </c>
      <c r="J121" s="3">
        <f t="shared" si="9"/>
        <v>0.04144775248102744</v>
      </c>
      <c r="K121" s="34">
        <v>18</v>
      </c>
      <c r="L121" s="35">
        <v>267</v>
      </c>
      <c r="M121" s="3">
        <f t="shared" si="10"/>
        <v>0.06741573033707865</v>
      </c>
      <c r="N121" s="36">
        <f t="shared" si="11"/>
        <v>510</v>
      </c>
      <c r="O121" s="37">
        <f t="shared" si="11"/>
        <v>17783</v>
      </c>
      <c r="P121" s="285"/>
    </row>
    <row r="122" spans="1:16" ht="15" customHeight="1" hidden="1">
      <c r="A122" s="2">
        <v>2005</v>
      </c>
      <c r="B122" s="34">
        <v>24</v>
      </c>
      <c r="C122" s="35">
        <v>332</v>
      </c>
      <c r="D122" s="3">
        <f t="shared" si="7"/>
        <v>0.07228915662650602</v>
      </c>
      <c r="E122" s="34">
        <v>9</v>
      </c>
      <c r="F122" s="35">
        <v>232</v>
      </c>
      <c r="G122" s="3">
        <f t="shared" si="8"/>
        <v>0.03879310344827586</v>
      </c>
      <c r="H122" s="34">
        <v>2</v>
      </c>
      <c r="I122" s="35">
        <v>24</v>
      </c>
      <c r="J122" s="3">
        <f t="shared" si="9"/>
        <v>0.08333333333333333</v>
      </c>
      <c r="K122" s="34">
        <v>1</v>
      </c>
      <c r="L122" s="35">
        <v>2</v>
      </c>
      <c r="M122" s="3">
        <f t="shared" si="10"/>
        <v>0.5</v>
      </c>
      <c r="N122" s="36">
        <f>B122+E122+H122+K122</f>
        <v>36</v>
      </c>
      <c r="O122" s="37">
        <f>C122+F122+I122+L122</f>
        <v>590</v>
      </c>
      <c r="P122" s="285"/>
    </row>
    <row r="123" spans="1:16" ht="15" hidden="1">
      <c r="A123" s="2"/>
      <c r="B123" s="34"/>
      <c r="C123" s="35"/>
      <c r="D123" s="3"/>
      <c r="E123" s="34"/>
      <c r="F123" s="35"/>
      <c r="G123" s="3"/>
      <c r="H123" s="34"/>
      <c r="I123" s="35"/>
      <c r="J123" s="3"/>
      <c r="K123" s="34"/>
      <c r="L123" s="35"/>
      <c r="M123" s="3"/>
      <c r="N123" s="36"/>
      <c r="O123" s="37"/>
      <c r="P123" s="285"/>
    </row>
    <row r="124" spans="1:16" ht="15.75" hidden="1">
      <c r="A124" s="1" t="s">
        <v>11</v>
      </c>
      <c r="B124" s="38">
        <f>SUM(B113:B122)</f>
        <v>15054</v>
      </c>
      <c r="C124" s="38">
        <f>SUM(C113:C122)</f>
        <v>582948</v>
      </c>
      <c r="D124" s="39">
        <f>B124/C124</f>
        <v>0.025823915683731654</v>
      </c>
      <c r="E124" s="40">
        <f>SUM(E113:E122)</f>
        <v>7595</v>
      </c>
      <c r="F124" s="38">
        <f>SUM(F113:F122)</f>
        <v>266036</v>
      </c>
      <c r="G124" s="39">
        <f>E124/F124</f>
        <v>0.02854876783593198</v>
      </c>
      <c r="H124" s="40">
        <f>SUM(H113:H122)</f>
        <v>2273</v>
      </c>
      <c r="I124" s="38">
        <f>SUM(I113:I122)</f>
        <v>83161</v>
      </c>
      <c r="J124" s="39">
        <f>H124/I124</f>
        <v>0.02733252365892666</v>
      </c>
      <c r="K124" s="40">
        <f>SUM(K113:K122)</f>
        <v>19</v>
      </c>
      <c r="L124" s="38">
        <f>SUM(L113:L122)</f>
        <v>277</v>
      </c>
      <c r="M124" s="39">
        <f>K124/L124</f>
        <v>0.06859205776173286</v>
      </c>
      <c r="N124" s="38">
        <f>SUM(N113:N122)</f>
        <v>24941</v>
      </c>
      <c r="O124" s="38">
        <f>SUM(O113:O122)</f>
        <v>932422</v>
      </c>
      <c r="P124" s="285"/>
    </row>
    <row r="125" ht="12.75" hidden="1">
      <c r="P125" s="285"/>
    </row>
    <row r="126" ht="12.75" hidden="1">
      <c r="P126" s="285"/>
    </row>
    <row r="127" spans="1:16" ht="12.75" hidden="1">
      <c r="A127" s="285">
        <v>2005</v>
      </c>
      <c r="P127" s="285"/>
    </row>
    <row r="128" spans="1:16" ht="15.75" customHeight="1" hidden="1">
      <c r="A128" s="600" t="s">
        <v>12</v>
      </c>
      <c r="B128" s="602" t="s">
        <v>17</v>
      </c>
      <c r="C128" s="597"/>
      <c r="D128" s="597"/>
      <c r="E128" s="597" t="s">
        <v>18</v>
      </c>
      <c r="F128" s="597"/>
      <c r="G128" s="597"/>
      <c r="H128" s="597" t="s">
        <v>19</v>
      </c>
      <c r="I128" s="597"/>
      <c r="J128" s="597"/>
      <c r="K128" s="597" t="s">
        <v>16</v>
      </c>
      <c r="L128" s="597"/>
      <c r="M128" s="597"/>
      <c r="N128" s="367" t="s">
        <v>11</v>
      </c>
      <c r="O128" s="367"/>
      <c r="P128" s="285"/>
    </row>
    <row r="129" spans="1:16" ht="48" hidden="1" thickBot="1">
      <c r="A129" s="601"/>
      <c r="B129" s="7" t="s">
        <v>30</v>
      </c>
      <c r="C129" s="8" t="s">
        <v>4</v>
      </c>
      <c r="D129" s="8" t="s">
        <v>22</v>
      </c>
      <c r="E129" s="8" t="s">
        <v>30</v>
      </c>
      <c r="F129" s="8" t="s">
        <v>4</v>
      </c>
      <c r="G129" s="8" t="s">
        <v>22</v>
      </c>
      <c r="H129" s="8" t="s">
        <v>30</v>
      </c>
      <c r="I129" s="8" t="s">
        <v>4</v>
      </c>
      <c r="J129" s="8" t="s">
        <v>22</v>
      </c>
      <c r="K129" s="8" t="s">
        <v>30</v>
      </c>
      <c r="L129" s="8" t="s">
        <v>4</v>
      </c>
      <c r="M129" s="8" t="s">
        <v>22</v>
      </c>
      <c r="N129" s="8" t="s">
        <v>30</v>
      </c>
      <c r="O129" s="8" t="s">
        <v>4</v>
      </c>
      <c r="P129" s="285"/>
    </row>
    <row r="130" spans="1:16" ht="15" hidden="1">
      <c r="A130" s="79">
        <v>1996</v>
      </c>
      <c r="B130" s="63">
        <v>5278</v>
      </c>
      <c r="C130" s="66">
        <v>84291</v>
      </c>
      <c r="D130" s="65">
        <f aca="true" t="shared" si="12" ref="D130:D140">IF(C130=0,"NA",B130/C130)</f>
        <v>0.06261641219109988</v>
      </c>
      <c r="E130" s="66">
        <v>2174</v>
      </c>
      <c r="F130" s="66">
        <v>31559</v>
      </c>
      <c r="G130" s="65">
        <f aca="true" t="shared" si="13" ref="G130:G140">IF(F130=0,"NA",E130/F130)</f>
        <v>0.06888684685826547</v>
      </c>
      <c r="H130" s="66">
        <v>369</v>
      </c>
      <c r="I130" s="66">
        <v>8552</v>
      </c>
      <c r="J130" s="65">
        <f aca="true" t="shared" si="14" ref="J130:J140">IF(I130=0,"NA",H130/I130)</f>
        <v>0.04314780168381665</v>
      </c>
      <c r="K130" s="66">
        <v>0</v>
      </c>
      <c r="L130" s="64">
        <v>0</v>
      </c>
      <c r="M130" s="65" t="str">
        <f aca="true" t="shared" si="15" ref="M130:M140">IF(L130=0,"NA",K130/L130)</f>
        <v>NA</v>
      </c>
      <c r="N130" s="150">
        <f aca="true" t="shared" si="16" ref="N130:O138">B130+E130+H130+K130</f>
        <v>7821</v>
      </c>
      <c r="O130" s="151">
        <f t="shared" si="16"/>
        <v>124402</v>
      </c>
      <c r="P130" s="285"/>
    </row>
    <row r="131" spans="1:16" ht="15" hidden="1">
      <c r="A131" s="6">
        <v>1997</v>
      </c>
      <c r="B131" s="68">
        <v>5381</v>
      </c>
      <c r="C131" s="34">
        <v>96842</v>
      </c>
      <c r="D131" s="3">
        <f t="shared" si="12"/>
        <v>0.05556473430949382</v>
      </c>
      <c r="E131" s="34">
        <v>2150</v>
      </c>
      <c r="F131" s="34">
        <v>40040</v>
      </c>
      <c r="G131" s="3">
        <f t="shared" si="13"/>
        <v>0.053696303696303696</v>
      </c>
      <c r="H131" s="34">
        <v>436</v>
      </c>
      <c r="I131" s="34">
        <v>10769</v>
      </c>
      <c r="J131" s="3">
        <f t="shared" si="14"/>
        <v>0.04048658185532547</v>
      </c>
      <c r="K131" s="34">
        <v>0</v>
      </c>
      <c r="L131" s="35">
        <v>1</v>
      </c>
      <c r="M131" s="3">
        <f t="shared" si="15"/>
        <v>0</v>
      </c>
      <c r="N131" s="152">
        <f t="shared" si="16"/>
        <v>7967</v>
      </c>
      <c r="O131" s="153">
        <f t="shared" si="16"/>
        <v>147652</v>
      </c>
      <c r="P131" s="285"/>
    </row>
    <row r="132" spans="1:16" ht="15" hidden="1">
      <c r="A132" s="6">
        <v>1998</v>
      </c>
      <c r="B132" s="68">
        <v>3579</v>
      </c>
      <c r="C132" s="34">
        <v>82015</v>
      </c>
      <c r="D132" s="3">
        <f t="shared" si="12"/>
        <v>0.04363835883679815</v>
      </c>
      <c r="E132" s="34">
        <v>1872</v>
      </c>
      <c r="F132" s="34">
        <v>42012</v>
      </c>
      <c r="G132" s="3">
        <f t="shared" si="13"/>
        <v>0.044558697514995714</v>
      </c>
      <c r="H132" s="34">
        <v>422</v>
      </c>
      <c r="I132" s="34">
        <v>10834</v>
      </c>
      <c r="J132" s="3">
        <f t="shared" si="14"/>
        <v>0.038951449141591286</v>
      </c>
      <c r="K132" s="34">
        <v>0</v>
      </c>
      <c r="L132" s="35">
        <v>0</v>
      </c>
      <c r="M132" s="3" t="str">
        <f t="shared" si="15"/>
        <v>NA</v>
      </c>
      <c r="N132" s="152">
        <f t="shared" si="16"/>
        <v>5873</v>
      </c>
      <c r="O132" s="153">
        <f t="shared" si="16"/>
        <v>134861</v>
      </c>
      <c r="P132" s="285"/>
    </row>
    <row r="133" spans="1:16" ht="15" hidden="1">
      <c r="A133" s="6">
        <v>1999</v>
      </c>
      <c r="B133" s="68">
        <v>3191</v>
      </c>
      <c r="C133" s="34">
        <v>96478</v>
      </c>
      <c r="D133" s="3">
        <f t="shared" si="12"/>
        <v>0.03307489790418541</v>
      </c>
      <c r="E133" s="34">
        <v>1635</v>
      </c>
      <c r="F133" s="34">
        <v>44414</v>
      </c>
      <c r="G133" s="3">
        <f t="shared" si="13"/>
        <v>0.036812716710947</v>
      </c>
      <c r="H133" s="34">
        <v>545</v>
      </c>
      <c r="I133" s="34">
        <v>14930</v>
      </c>
      <c r="J133" s="3">
        <f t="shared" si="14"/>
        <v>0.03650368385800402</v>
      </c>
      <c r="K133" s="34">
        <v>0</v>
      </c>
      <c r="L133" s="35">
        <v>1</v>
      </c>
      <c r="M133" s="3">
        <f t="shared" si="15"/>
        <v>0</v>
      </c>
      <c r="N133" s="152">
        <f t="shared" si="16"/>
        <v>5371</v>
      </c>
      <c r="O133" s="153">
        <f t="shared" si="16"/>
        <v>155823</v>
      </c>
      <c r="P133" s="285"/>
    </row>
    <row r="134" spans="1:16" ht="15" hidden="1">
      <c r="A134" s="6">
        <v>2000</v>
      </c>
      <c r="B134" s="68">
        <v>3001</v>
      </c>
      <c r="C134" s="34">
        <v>103238</v>
      </c>
      <c r="D134" s="3">
        <f t="shared" si="12"/>
        <v>0.02906875375346287</v>
      </c>
      <c r="E134" s="34">
        <v>1441</v>
      </c>
      <c r="F134" s="34">
        <v>51650</v>
      </c>
      <c r="G134" s="3">
        <f t="shared" si="13"/>
        <v>0.027899322362052274</v>
      </c>
      <c r="H134" s="34">
        <v>325</v>
      </c>
      <c r="I134" s="34">
        <v>15006</v>
      </c>
      <c r="J134" s="3">
        <f t="shared" si="14"/>
        <v>0.021658003465280556</v>
      </c>
      <c r="K134" s="34">
        <v>0</v>
      </c>
      <c r="L134" s="35">
        <v>1</v>
      </c>
      <c r="M134" s="3">
        <f t="shared" si="15"/>
        <v>0</v>
      </c>
      <c r="N134" s="152">
        <f t="shared" si="16"/>
        <v>4767</v>
      </c>
      <c r="O134" s="153">
        <f t="shared" si="16"/>
        <v>169895</v>
      </c>
      <c r="P134" s="285"/>
    </row>
    <row r="135" spans="1:16" ht="15" hidden="1">
      <c r="A135" s="6">
        <v>2001</v>
      </c>
      <c r="B135" s="68">
        <v>3482</v>
      </c>
      <c r="C135" s="34">
        <v>99922</v>
      </c>
      <c r="D135" s="3">
        <f t="shared" si="12"/>
        <v>0.0348471808010248</v>
      </c>
      <c r="E135" s="34">
        <v>1752</v>
      </c>
      <c r="F135" s="34">
        <v>46411</v>
      </c>
      <c r="G135" s="3">
        <f t="shared" si="13"/>
        <v>0.037749671414104416</v>
      </c>
      <c r="H135" s="34">
        <v>700</v>
      </c>
      <c r="I135" s="34">
        <v>16750</v>
      </c>
      <c r="J135" s="3">
        <f t="shared" si="14"/>
        <v>0.041791044776119404</v>
      </c>
      <c r="K135" s="34">
        <v>0</v>
      </c>
      <c r="L135" s="35">
        <v>0</v>
      </c>
      <c r="M135" s="3" t="str">
        <f t="shared" si="15"/>
        <v>NA</v>
      </c>
      <c r="N135" s="152">
        <f t="shared" si="16"/>
        <v>5934</v>
      </c>
      <c r="O135" s="153">
        <f t="shared" si="16"/>
        <v>163083</v>
      </c>
      <c r="P135" s="285"/>
    </row>
    <row r="136" spans="1:16" ht="15" hidden="1">
      <c r="A136" s="6">
        <v>2002</v>
      </c>
      <c r="B136" s="68">
        <v>2794</v>
      </c>
      <c r="C136" s="34">
        <v>140510</v>
      </c>
      <c r="D136" s="3">
        <f t="shared" si="12"/>
        <v>0.019884705714895735</v>
      </c>
      <c r="E136" s="34">
        <v>1591</v>
      </c>
      <c r="F136" s="34">
        <v>78062</v>
      </c>
      <c r="G136" s="3">
        <f t="shared" si="13"/>
        <v>0.02038123542824934</v>
      </c>
      <c r="H136" s="34">
        <v>724</v>
      </c>
      <c r="I136" s="34">
        <v>27515</v>
      </c>
      <c r="J136" s="3">
        <f t="shared" si="14"/>
        <v>0.02631292022533164</v>
      </c>
      <c r="K136" s="34">
        <v>0</v>
      </c>
      <c r="L136" s="35">
        <v>0</v>
      </c>
      <c r="M136" s="3" t="str">
        <f t="shared" si="15"/>
        <v>NA</v>
      </c>
      <c r="N136" s="152">
        <f t="shared" si="16"/>
        <v>5109</v>
      </c>
      <c r="O136" s="153">
        <f t="shared" si="16"/>
        <v>246087</v>
      </c>
      <c r="P136" s="285"/>
    </row>
    <row r="137" spans="1:16" ht="15" hidden="1">
      <c r="A137" s="6">
        <v>2003</v>
      </c>
      <c r="B137" s="68">
        <v>1208</v>
      </c>
      <c r="C137" s="34">
        <v>54029</v>
      </c>
      <c r="D137" s="3">
        <f t="shared" si="12"/>
        <v>0.022358363101297452</v>
      </c>
      <c r="E137" s="34">
        <v>433</v>
      </c>
      <c r="F137" s="34">
        <v>23113</v>
      </c>
      <c r="G137" s="3">
        <f t="shared" si="13"/>
        <v>0.01873404577510492</v>
      </c>
      <c r="H137" s="34">
        <v>237</v>
      </c>
      <c r="I137" s="34">
        <v>10150</v>
      </c>
      <c r="J137" s="3">
        <f t="shared" si="14"/>
        <v>0.023349753694581282</v>
      </c>
      <c r="K137" s="34">
        <v>0</v>
      </c>
      <c r="L137" s="35">
        <v>0</v>
      </c>
      <c r="M137" s="3" t="str">
        <f t="shared" si="15"/>
        <v>NA</v>
      </c>
      <c r="N137" s="152">
        <f t="shared" si="16"/>
        <v>1878</v>
      </c>
      <c r="O137" s="153">
        <f t="shared" si="16"/>
        <v>87292</v>
      </c>
      <c r="P137" s="285"/>
    </row>
    <row r="138" spans="1:16" ht="15" hidden="1">
      <c r="A138" s="6">
        <v>2004</v>
      </c>
      <c r="B138" s="68">
        <v>775</v>
      </c>
      <c r="C138" s="34">
        <v>30225</v>
      </c>
      <c r="D138" s="3">
        <f t="shared" si="12"/>
        <v>0.02564102564102564</v>
      </c>
      <c r="E138" s="34">
        <v>250</v>
      </c>
      <c r="F138" s="34">
        <v>13191</v>
      </c>
      <c r="G138" s="3">
        <f t="shared" si="13"/>
        <v>0.0189523159730119</v>
      </c>
      <c r="H138" s="34">
        <v>178</v>
      </c>
      <c r="I138" s="34">
        <v>7173</v>
      </c>
      <c r="J138" s="3">
        <f t="shared" si="14"/>
        <v>0.02481527952042381</v>
      </c>
      <c r="K138" s="34">
        <v>7</v>
      </c>
      <c r="L138" s="35">
        <v>108</v>
      </c>
      <c r="M138" s="3">
        <f t="shared" si="15"/>
        <v>0.06481481481481481</v>
      </c>
      <c r="N138" s="152">
        <f t="shared" si="16"/>
        <v>1210</v>
      </c>
      <c r="O138" s="153">
        <f t="shared" si="16"/>
        <v>50697</v>
      </c>
      <c r="P138" s="285"/>
    </row>
    <row r="139" spans="1:16" ht="15" hidden="1">
      <c r="A139" s="6">
        <v>2005</v>
      </c>
      <c r="B139" s="68">
        <v>392</v>
      </c>
      <c r="C139" s="34">
        <v>15195</v>
      </c>
      <c r="D139" s="3">
        <f t="shared" si="12"/>
        <v>0.025797959855215533</v>
      </c>
      <c r="E139" s="34">
        <v>160</v>
      </c>
      <c r="F139" s="34">
        <v>6832</v>
      </c>
      <c r="G139" s="3">
        <f t="shared" si="13"/>
        <v>0.0234192037470726</v>
      </c>
      <c r="H139" s="34">
        <v>48</v>
      </c>
      <c r="I139" s="34">
        <v>2090</v>
      </c>
      <c r="J139" s="3">
        <f t="shared" si="14"/>
        <v>0.022966507177033493</v>
      </c>
      <c r="K139" s="34">
        <v>3</v>
      </c>
      <c r="L139" s="35">
        <v>38</v>
      </c>
      <c r="M139" s="3">
        <f t="shared" si="15"/>
        <v>0.07894736842105263</v>
      </c>
      <c r="N139" s="152">
        <f>B139+E139+H139+K139</f>
        <v>603</v>
      </c>
      <c r="O139" s="153">
        <f>C139+F139+I139+L139</f>
        <v>24155</v>
      </c>
      <c r="P139" s="285"/>
    </row>
    <row r="140" spans="1:16" ht="15.75" hidden="1" thickBot="1">
      <c r="A140" s="80">
        <v>2009</v>
      </c>
      <c r="B140" s="149">
        <v>12</v>
      </c>
      <c r="C140" s="71">
        <v>240</v>
      </c>
      <c r="D140" s="70">
        <f t="shared" si="12"/>
        <v>0.05</v>
      </c>
      <c r="E140" s="71">
        <v>6</v>
      </c>
      <c r="F140" s="71">
        <v>63</v>
      </c>
      <c r="G140" s="70">
        <f t="shared" si="13"/>
        <v>0.09523809523809523</v>
      </c>
      <c r="H140" s="71">
        <v>3</v>
      </c>
      <c r="I140" s="71">
        <v>59</v>
      </c>
      <c r="J140" s="70">
        <f t="shared" si="14"/>
        <v>0.05084745762711865</v>
      </c>
      <c r="K140" s="71">
        <v>0</v>
      </c>
      <c r="L140" s="69">
        <v>2</v>
      </c>
      <c r="M140" s="70">
        <f t="shared" si="15"/>
        <v>0</v>
      </c>
      <c r="N140" s="154">
        <f>B140+E140+H140+K140</f>
        <v>21</v>
      </c>
      <c r="O140" s="155">
        <f>C140+F140+I140+L140</f>
        <v>364</v>
      </c>
      <c r="P140" s="285"/>
    </row>
    <row r="141" spans="1:16" ht="15" hidden="1">
      <c r="A141" s="62"/>
      <c r="B141" s="56"/>
      <c r="C141" s="57"/>
      <c r="D141" s="58"/>
      <c r="E141" s="56"/>
      <c r="F141" s="57"/>
      <c r="G141" s="58"/>
      <c r="H141" s="56"/>
      <c r="I141" s="57"/>
      <c r="J141" s="58"/>
      <c r="K141" s="56"/>
      <c r="L141" s="57"/>
      <c r="M141" s="58"/>
      <c r="N141" s="59"/>
      <c r="O141" s="60"/>
      <c r="P141" s="285"/>
    </row>
    <row r="142" spans="1:16" ht="16.5" hidden="1" thickBot="1">
      <c r="A142" s="73" t="s">
        <v>11</v>
      </c>
      <c r="B142" s="74">
        <f>SUM(B130:B139)</f>
        <v>29081</v>
      </c>
      <c r="C142" s="75">
        <f>SUM(C130:C139)</f>
        <v>802745</v>
      </c>
      <c r="D142" s="76">
        <f>B142/C142</f>
        <v>0.03622694629054058</v>
      </c>
      <c r="E142" s="77">
        <f>SUM(E130:E139)</f>
        <v>13458</v>
      </c>
      <c r="F142" s="75">
        <f>SUM(F130:F139)</f>
        <v>377284</v>
      </c>
      <c r="G142" s="76">
        <f>E142/F142</f>
        <v>0.035670741404353216</v>
      </c>
      <c r="H142" s="77">
        <f>SUM(H130:H139)</f>
        <v>3984</v>
      </c>
      <c r="I142" s="75">
        <f>SUM(I130:I139)</f>
        <v>123769</v>
      </c>
      <c r="J142" s="76">
        <f>H142/I142</f>
        <v>0.03218899724486746</v>
      </c>
      <c r="K142" s="77">
        <f>SUM(K130:K139)</f>
        <v>10</v>
      </c>
      <c r="L142" s="75">
        <f>SUM(L130:L139)</f>
        <v>149</v>
      </c>
      <c r="M142" s="76">
        <f>K142/L142</f>
        <v>0.06711409395973154</v>
      </c>
      <c r="N142" s="75">
        <f>SUM(N130:N139)</f>
        <v>46533</v>
      </c>
      <c r="O142" s="75">
        <f>SUM(O130:O139)</f>
        <v>1303947</v>
      </c>
      <c r="P142" s="285"/>
    </row>
    <row r="143" ht="12.75" hidden="1">
      <c r="P143" s="285"/>
    </row>
    <row r="144" ht="12.75" hidden="1">
      <c r="P144" s="285"/>
    </row>
    <row r="145" ht="12.75" hidden="1">
      <c r="P145" s="285"/>
    </row>
    <row r="146" ht="12.75" hidden="1">
      <c r="P146" s="285"/>
    </row>
    <row r="147" ht="12.75" hidden="1">
      <c r="P147" s="285"/>
    </row>
    <row r="148" spans="1:16" ht="12.75" hidden="1">
      <c r="A148" s="284">
        <v>2003</v>
      </c>
      <c r="P148" s="285"/>
    </row>
    <row r="149" spans="1:16" ht="15.75" customHeight="1" hidden="1">
      <c r="A149" s="604" t="s">
        <v>12</v>
      </c>
      <c r="B149" s="599" t="s">
        <v>17</v>
      </c>
      <c r="C149" s="599"/>
      <c r="D149" s="599"/>
      <c r="E149" s="599" t="s">
        <v>18</v>
      </c>
      <c r="F149" s="599"/>
      <c r="G149" s="599"/>
      <c r="H149" s="599" t="s">
        <v>19</v>
      </c>
      <c r="I149" s="599"/>
      <c r="J149" s="599"/>
      <c r="K149" s="599" t="s">
        <v>16</v>
      </c>
      <c r="L149" s="599"/>
      <c r="M149" s="599"/>
      <c r="N149" s="45" t="s">
        <v>11</v>
      </c>
      <c r="O149" s="45"/>
      <c r="P149" s="285"/>
    </row>
    <row r="150" spans="1:16" ht="63" hidden="1">
      <c r="A150" s="604"/>
      <c r="B150" s="45" t="s">
        <v>66</v>
      </c>
      <c r="C150" s="5" t="s">
        <v>4</v>
      </c>
      <c r="D150" s="5" t="s">
        <v>0</v>
      </c>
      <c r="E150" s="45" t="s">
        <v>66</v>
      </c>
      <c r="F150" s="5" t="s">
        <v>4</v>
      </c>
      <c r="G150" s="5" t="s">
        <v>0</v>
      </c>
      <c r="H150" s="45" t="s">
        <v>66</v>
      </c>
      <c r="I150" s="5" t="s">
        <v>4</v>
      </c>
      <c r="J150" s="5" t="s">
        <v>0</v>
      </c>
      <c r="K150" s="45" t="s">
        <v>66</v>
      </c>
      <c r="L150" s="5" t="s">
        <v>4</v>
      </c>
      <c r="M150" s="5" t="s">
        <v>0</v>
      </c>
      <c r="N150" s="45" t="s">
        <v>66</v>
      </c>
      <c r="O150" s="5" t="s">
        <v>4</v>
      </c>
      <c r="P150" s="285"/>
    </row>
    <row r="151" spans="1:16" ht="15" hidden="1">
      <c r="A151" s="2">
        <v>1996</v>
      </c>
      <c r="B151" s="46">
        <v>4137</v>
      </c>
      <c r="C151" s="47">
        <v>72716</v>
      </c>
      <c r="D151" s="48">
        <f aca="true" t="shared" si="17" ref="D151:D159">B151/C151</f>
        <v>0.056892568348093954</v>
      </c>
      <c r="E151" s="49">
        <v>1164</v>
      </c>
      <c r="F151" s="47">
        <v>34880</v>
      </c>
      <c r="G151" s="48">
        <f aca="true" t="shared" si="18" ref="G151:G159">E151/F151</f>
        <v>0.03337155963302752</v>
      </c>
      <c r="H151" s="49">
        <v>156</v>
      </c>
      <c r="I151" s="47">
        <v>6397</v>
      </c>
      <c r="J151" s="48">
        <f aca="true" t="shared" si="19" ref="J151:J159">H151/I151</f>
        <v>0.024386431139596685</v>
      </c>
      <c r="K151" s="49">
        <v>38</v>
      </c>
      <c r="L151" s="47">
        <v>1878</v>
      </c>
      <c r="M151" s="48">
        <f aca="true" t="shared" si="20" ref="M151:M158">K151/L151</f>
        <v>0.02023429179978701</v>
      </c>
      <c r="N151" s="50">
        <f aca="true" t="shared" si="21" ref="N151:O158">B151+E151+H151+K151</f>
        <v>5495</v>
      </c>
      <c r="O151" s="51">
        <f t="shared" si="21"/>
        <v>115871</v>
      </c>
      <c r="P151" s="285"/>
    </row>
    <row r="152" spans="1:16" ht="15" hidden="1">
      <c r="A152" s="2">
        <v>1997</v>
      </c>
      <c r="B152" s="46">
        <v>2103</v>
      </c>
      <c r="C152" s="47">
        <v>56733</v>
      </c>
      <c r="D152" s="48">
        <f t="shared" si="17"/>
        <v>0.03706837290465866</v>
      </c>
      <c r="E152" s="49">
        <v>733</v>
      </c>
      <c r="F152" s="47">
        <v>26252</v>
      </c>
      <c r="G152" s="48">
        <f t="shared" si="18"/>
        <v>0.0279216821575499</v>
      </c>
      <c r="H152" s="49">
        <v>154</v>
      </c>
      <c r="I152" s="47">
        <v>6417</v>
      </c>
      <c r="J152" s="48">
        <f t="shared" si="19"/>
        <v>0.023998753311516286</v>
      </c>
      <c r="K152" s="49">
        <v>53</v>
      </c>
      <c r="L152" s="47">
        <v>2730</v>
      </c>
      <c r="M152" s="48">
        <f t="shared" si="20"/>
        <v>0.019413919413919414</v>
      </c>
      <c r="N152" s="50">
        <f t="shared" si="21"/>
        <v>3043</v>
      </c>
      <c r="O152" s="51">
        <f t="shared" si="21"/>
        <v>92132</v>
      </c>
      <c r="P152" s="285"/>
    </row>
    <row r="153" spans="1:16" ht="15" hidden="1">
      <c r="A153" s="2">
        <v>1998</v>
      </c>
      <c r="B153" s="46">
        <v>1970</v>
      </c>
      <c r="C153" s="47">
        <v>68056</v>
      </c>
      <c r="D153" s="48">
        <f t="shared" si="17"/>
        <v>0.02894674973551193</v>
      </c>
      <c r="E153" s="49">
        <v>613</v>
      </c>
      <c r="F153" s="47">
        <v>28078</v>
      </c>
      <c r="G153" s="48">
        <f t="shared" si="18"/>
        <v>0.021832039319039816</v>
      </c>
      <c r="H153" s="49">
        <v>194</v>
      </c>
      <c r="I153" s="47">
        <v>8244</v>
      </c>
      <c r="J153" s="48">
        <f t="shared" si="19"/>
        <v>0.023532265890344493</v>
      </c>
      <c r="K153" s="49">
        <v>48</v>
      </c>
      <c r="L153" s="47">
        <v>2844</v>
      </c>
      <c r="M153" s="48">
        <f t="shared" si="20"/>
        <v>0.016877637130801686</v>
      </c>
      <c r="N153" s="50">
        <f t="shared" si="21"/>
        <v>2825</v>
      </c>
      <c r="O153" s="51">
        <f t="shared" si="21"/>
        <v>107222</v>
      </c>
      <c r="P153" s="285"/>
    </row>
    <row r="154" spans="1:16" ht="15" hidden="1">
      <c r="A154" s="2">
        <v>1999</v>
      </c>
      <c r="B154" s="46">
        <v>1442</v>
      </c>
      <c r="C154" s="47">
        <v>63450</v>
      </c>
      <c r="D154" s="48">
        <f t="shared" si="17"/>
        <v>0.02272655634357762</v>
      </c>
      <c r="E154" s="49">
        <v>695</v>
      </c>
      <c r="F154" s="47">
        <v>28438</v>
      </c>
      <c r="G154" s="48">
        <f t="shared" si="18"/>
        <v>0.024439130740558406</v>
      </c>
      <c r="H154" s="49">
        <v>198</v>
      </c>
      <c r="I154" s="47">
        <v>8999</v>
      </c>
      <c r="J154" s="48">
        <f t="shared" si="19"/>
        <v>0.022002444716079563</v>
      </c>
      <c r="K154" s="49">
        <v>62</v>
      </c>
      <c r="L154" s="47">
        <v>2754</v>
      </c>
      <c r="M154" s="48">
        <f t="shared" si="20"/>
        <v>0.02251270878721859</v>
      </c>
      <c r="N154" s="50">
        <f t="shared" si="21"/>
        <v>2397</v>
      </c>
      <c r="O154" s="51">
        <f t="shared" si="21"/>
        <v>103641</v>
      </c>
      <c r="P154" s="285"/>
    </row>
    <row r="155" spans="1:16" ht="15" hidden="1">
      <c r="A155" s="2">
        <v>2000</v>
      </c>
      <c r="B155" s="46">
        <v>736</v>
      </c>
      <c r="C155" s="47">
        <v>37290</v>
      </c>
      <c r="D155" s="48">
        <f t="shared" si="17"/>
        <v>0.019737194958433898</v>
      </c>
      <c r="E155" s="49">
        <v>330</v>
      </c>
      <c r="F155" s="47">
        <v>17448</v>
      </c>
      <c r="G155" s="48">
        <f t="shared" si="18"/>
        <v>0.01891334250343879</v>
      </c>
      <c r="H155" s="49">
        <v>54</v>
      </c>
      <c r="I155" s="47">
        <v>5289</v>
      </c>
      <c r="J155" s="48">
        <f t="shared" si="19"/>
        <v>0.01020986954055587</v>
      </c>
      <c r="K155" s="49">
        <v>12</v>
      </c>
      <c r="L155" s="47">
        <v>1315</v>
      </c>
      <c r="M155" s="48">
        <f t="shared" si="20"/>
        <v>0.009125475285171103</v>
      </c>
      <c r="N155" s="50">
        <f t="shared" si="21"/>
        <v>1132</v>
      </c>
      <c r="O155" s="51">
        <f t="shared" si="21"/>
        <v>61342</v>
      </c>
      <c r="P155" s="285"/>
    </row>
    <row r="156" spans="1:16" ht="15" hidden="1">
      <c r="A156" s="2">
        <v>2001</v>
      </c>
      <c r="B156" s="46">
        <v>476</v>
      </c>
      <c r="C156" s="47">
        <v>27357</v>
      </c>
      <c r="D156" s="48">
        <f t="shared" si="17"/>
        <v>0.017399568666154913</v>
      </c>
      <c r="E156" s="49">
        <v>272</v>
      </c>
      <c r="F156" s="47">
        <v>10450</v>
      </c>
      <c r="G156" s="48">
        <f t="shared" si="18"/>
        <v>0.026028708133971293</v>
      </c>
      <c r="H156" s="49">
        <v>69</v>
      </c>
      <c r="I156" s="47">
        <v>3565</v>
      </c>
      <c r="J156" s="48">
        <f t="shared" si="19"/>
        <v>0.01935483870967742</v>
      </c>
      <c r="K156" s="49">
        <v>9</v>
      </c>
      <c r="L156" s="47">
        <v>935</v>
      </c>
      <c r="M156" s="48">
        <f t="shared" si="20"/>
        <v>0.009625668449197862</v>
      </c>
      <c r="N156" s="50">
        <f t="shared" si="21"/>
        <v>826</v>
      </c>
      <c r="O156" s="51">
        <f t="shared" si="21"/>
        <v>42307</v>
      </c>
      <c r="P156" s="285"/>
    </row>
    <row r="157" spans="1:16" ht="15" hidden="1">
      <c r="A157" s="2">
        <v>2002</v>
      </c>
      <c r="B157" s="46">
        <v>287</v>
      </c>
      <c r="C157" s="47">
        <v>10325</v>
      </c>
      <c r="D157" s="48">
        <f t="shared" si="17"/>
        <v>0.027796610169491524</v>
      </c>
      <c r="E157" s="49">
        <v>104</v>
      </c>
      <c r="F157" s="47">
        <v>5038</v>
      </c>
      <c r="G157" s="48">
        <f t="shared" si="18"/>
        <v>0.020643112346169116</v>
      </c>
      <c r="H157" s="49">
        <v>20</v>
      </c>
      <c r="I157" s="47">
        <v>1482</v>
      </c>
      <c r="J157" s="48">
        <f t="shared" si="19"/>
        <v>0.01349527665317139</v>
      </c>
      <c r="K157" s="49">
        <v>1</v>
      </c>
      <c r="L157" s="47">
        <v>290</v>
      </c>
      <c r="M157" s="48">
        <f t="shared" si="20"/>
        <v>0.0034482758620689655</v>
      </c>
      <c r="N157" s="50">
        <f t="shared" si="21"/>
        <v>412</v>
      </c>
      <c r="O157" s="51">
        <f t="shared" si="21"/>
        <v>17135</v>
      </c>
      <c r="P157" s="285"/>
    </row>
    <row r="158" spans="1:16" ht="15" hidden="1">
      <c r="A158" s="2">
        <v>2003</v>
      </c>
      <c r="B158" s="46">
        <v>18</v>
      </c>
      <c r="C158" s="47">
        <v>464</v>
      </c>
      <c r="D158" s="48">
        <f t="shared" si="17"/>
        <v>0.03879310344827586</v>
      </c>
      <c r="E158" s="49">
        <v>2</v>
      </c>
      <c r="F158" s="47">
        <v>60</v>
      </c>
      <c r="G158" s="48">
        <f t="shared" si="18"/>
        <v>0.03333333333333333</v>
      </c>
      <c r="H158" s="49">
        <v>1</v>
      </c>
      <c r="I158" s="47">
        <v>47</v>
      </c>
      <c r="J158" s="48">
        <f t="shared" si="19"/>
        <v>0.02127659574468085</v>
      </c>
      <c r="K158" s="49">
        <v>0</v>
      </c>
      <c r="L158" s="47">
        <v>13</v>
      </c>
      <c r="M158" s="48">
        <f t="shared" si="20"/>
        <v>0</v>
      </c>
      <c r="N158" s="50">
        <f t="shared" si="21"/>
        <v>21</v>
      </c>
      <c r="O158" s="51">
        <f t="shared" si="21"/>
        <v>584</v>
      </c>
      <c r="P158" s="285"/>
    </row>
    <row r="159" spans="1:16" ht="15.75" hidden="1">
      <c r="A159" s="1" t="s">
        <v>11</v>
      </c>
      <c r="B159" s="52">
        <f>SUM(B151:B158)</f>
        <v>11169</v>
      </c>
      <c r="C159" s="52">
        <f>SUM(C151:C158)</f>
        <v>336391</v>
      </c>
      <c r="D159" s="53">
        <f t="shared" si="17"/>
        <v>0.033202434072255205</v>
      </c>
      <c r="E159" s="52">
        <f>SUM(E151:E158)</f>
        <v>3913</v>
      </c>
      <c r="F159" s="52">
        <f>SUM(F151:F158)</f>
        <v>150644</v>
      </c>
      <c r="G159" s="53">
        <f t="shared" si="18"/>
        <v>0.025975146703486364</v>
      </c>
      <c r="H159" s="54">
        <f>SUM(H151:H158)</f>
        <v>846</v>
      </c>
      <c r="I159" s="54">
        <f>SUM(I151:I158)</f>
        <v>40440</v>
      </c>
      <c r="J159" s="53">
        <f t="shared" si="19"/>
        <v>0.02091988130563798</v>
      </c>
      <c r="K159" s="52">
        <f>SUM(K151:K158)</f>
        <v>223</v>
      </c>
      <c r="L159" s="52">
        <f>SUM(L151:L158)</f>
        <v>12759</v>
      </c>
      <c r="M159" s="53">
        <f>K159/L159</f>
        <v>0.017477858766361</v>
      </c>
      <c r="N159" s="52">
        <f>SUM(N151:N158)</f>
        <v>16151</v>
      </c>
      <c r="O159" s="52">
        <f>SUM(O151:O158)</f>
        <v>540234</v>
      </c>
      <c r="P159" s="285"/>
    </row>
    <row r="160" spans="1:16" ht="12.75" hidden="1">
      <c r="A160" s="284"/>
      <c r="P160" s="285"/>
    </row>
    <row r="161" ht="12.75">
      <c r="P161" s="285"/>
    </row>
    <row r="162" ht="12.75">
      <c r="P162" s="285"/>
    </row>
    <row r="163" spans="1:16" ht="13.5" thickBot="1">
      <c r="A163" s="285" t="s">
        <v>344</v>
      </c>
      <c r="P163" s="285"/>
    </row>
    <row r="164" spans="1:22" ht="12.75">
      <c r="A164" s="559" t="s">
        <v>12</v>
      </c>
      <c r="B164" s="564" t="s">
        <v>17</v>
      </c>
      <c r="C164" s="562"/>
      <c r="D164" s="565"/>
      <c r="E164" s="561" t="s">
        <v>129</v>
      </c>
      <c r="F164" s="562"/>
      <c r="G164" s="565"/>
      <c r="H164" s="561" t="s">
        <v>131</v>
      </c>
      <c r="I164" s="562"/>
      <c r="J164" s="565"/>
      <c r="K164" s="561" t="s">
        <v>128</v>
      </c>
      <c r="L164" s="562"/>
      <c r="M164" s="565"/>
      <c r="N164" s="561" t="s">
        <v>130</v>
      </c>
      <c r="O164" s="562"/>
      <c r="P164" s="565"/>
      <c r="Q164" s="561" t="s">
        <v>132</v>
      </c>
      <c r="R164" s="562"/>
      <c r="S164" s="565"/>
      <c r="T164" s="561" t="s">
        <v>11</v>
      </c>
      <c r="U164" s="562"/>
      <c r="V164" s="565"/>
    </row>
    <row r="165" spans="1:22" ht="13.5" thickBot="1">
      <c r="A165" s="560"/>
      <c r="B165" s="344" t="s">
        <v>13</v>
      </c>
      <c r="C165" s="345" t="s">
        <v>14</v>
      </c>
      <c r="D165" s="346" t="s">
        <v>15</v>
      </c>
      <c r="E165" s="283" t="s">
        <v>13</v>
      </c>
      <c r="F165" s="159" t="s">
        <v>14</v>
      </c>
      <c r="G165" s="160" t="s">
        <v>15</v>
      </c>
      <c r="H165" s="283" t="s">
        <v>13</v>
      </c>
      <c r="I165" s="159" t="s">
        <v>14</v>
      </c>
      <c r="J165" s="160" t="s">
        <v>15</v>
      </c>
      <c r="K165" s="283" t="s">
        <v>13</v>
      </c>
      <c r="L165" s="159" t="s">
        <v>14</v>
      </c>
      <c r="M165" s="160" t="s">
        <v>15</v>
      </c>
      <c r="N165" s="283" t="s">
        <v>13</v>
      </c>
      <c r="O165" s="159" t="s">
        <v>14</v>
      </c>
      <c r="P165" s="160" t="s">
        <v>15</v>
      </c>
      <c r="Q165" s="283" t="s">
        <v>13</v>
      </c>
      <c r="R165" s="159" t="s">
        <v>14</v>
      </c>
      <c r="S165" s="160" t="s">
        <v>15</v>
      </c>
      <c r="T165" s="283" t="s">
        <v>13</v>
      </c>
      <c r="U165" s="159" t="s">
        <v>14</v>
      </c>
      <c r="V165" s="160" t="s">
        <v>15</v>
      </c>
    </row>
    <row r="166" spans="1:22" ht="12.75">
      <c r="A166" s="91">
        <v>1996</v>
      </c>
      <c r="B166" s="336">
        <v>1062</v>
      </c>
      <c r="C166" s="273">
        <v>8323</v>
      </c>
      <c r="D166" s="92">
        <f aca="true" t="shared" si="22" ref="D166:D180">IF(C166=0,"NA",B166/C166)</f>
        <v>0.12759822179502583</v>
      </c>
      <c r="E166" s="336">
        <v>357</v>
      </c>
      <c r="F166" s="273">
        <v>2965</v>
      </c>
      <c r="G166" s="92">
        <f aca="true" t="shared" si="23" ref="G166:G180">IF(F166=0,"NA",E166/F166)</f>
        <v>0.12040472175379427</v>
      </c>
      <c r="H166" s="336"/>
      <c r="I166" s="273"/>
      <c r="J166" s="92"/>
      <c r="K166" s="336"/>
      <c r="L166" s="273"/>
      <c r="M166" s="92"/>
      <c r="N166" s="336"/>
      <c r="O166" s="273"/>
      <c r="P166" s="92"/>
      <c r="Q166" s="336"/>
      <c r="R166" s="273"/>
      <c r="S166" s="389"/>
      <c r="T166" s="336">
        <f>SUM(Q166,N166,K166,H166,E166,B166,)</f>
        <v>1419</v>
      </c>
      <c r="U166" s="397">
        <f>SUM(R166,O166,L166,I166,F166,C166,)</f>
        <v>11288</v>
      </c>
      <c r="V166" s="92">
        <f aca="true" t="shared" si="24" ref="V166:V177">IF(U166=0,"NA",T166/U166)</f>
        <v>0.1257087172218285</v>
      </c>
    </row>
    <row r="167" spans="1:22" ht="12.75">
      <c r="A167" s="89">
        <v>1997</v>
      </c>
      <c r="B167" s="337">
        <v>1190</v>
      </c>
      <c r="C167" s="93">
        <v>11009</v>
      </c>
      <c r="D167" s="84">
        <f t="shared" si="22"/>
        <v>0.10809337814515396</v>
      </c>
      <c r="E167" s="337">
        <v>473</v>
      </c>
      <c r="F167" s="93">
        <v>3940</v>
      </c>
      <c r="G167" s="84">
        <f t="shared" si="23"/>
        <v>0.12005076142131979</v>
      </c>
      <c r="H167" s="337"/>
      <c r="I167" s="93"/>
      <c r="J167" s="84"/>
      <c r="K167" s="337">
        <v>6</v>
      </c>
      <c r="L167" s="93">
        <v>29</v>
      </c>
      <c r="M167" s="84">
        <f aca="true" t="shared" si="25" ref="M167:M178">IF(L167=0,"NA",K167/L167)</f>
        <v>0.20689655172413793</v>
      </c>
      <c r="N167" s="337">
        <v>3</v>
      </c>
      <c r="O167" s="93">
        <v>3</v>
      </c>
      <c r="P167" s="84">
        <f aca="true" t="shared" si="26" ref="P167:P178">IF(O167=0,"NA",N167/O167)</f>
        <v>1</v>
      </c>
      <c r="Q167" s="337"/>
      <c r="R167" s="93"/>
      <c r="S167" s="382"/>
      <c r="T167" s="337">
        <f>SUM(Q167,N167,K167,H167,E167,B167,)</f>
        <v>1672</v>
      </c>
      <c r="U167" s="396">
        <f>SUM(R167,O167,L167,I167,F167,C167,)</f>
        <v>14981</v>
      </c>
      <c r="V167" s="84">
        <f t="shared" si="24"/>
        <v>0.11160803684667245</v>
      </c>
    </row>
    <row r="168" spans="1:22" ht="12.75">
      <c r="A168" s="89">
        <v>1998</v>
      </c>
      <c r="B168" s="337">
        <v>1027</v>
      </c>
      <c r="C168" s="93">
        <v>12613</v>
      </c>
      <c r="D168" s="84">
        <f t="shared" si="22"/>
        <v>0.08142392769364941</v>
      </c>
      <c r="E168" s="337">
        <v>427</v>
      </c>
      <c r="F168" s="93">
        <v>4620</v>
      </c>
      <c r="G168" s="84">
        <f t="shared" si="23"/>
        <v>0.09242424242424242</v>
      </c>
      <c r="H168" s="337"/>
      <c r="I168" s="93"/>
      <c r="J168" s="84"/>
      <c r="K168" s="337">
        <v>7</v>
      </c>
      <c r="L168" s="93">
        <v>43</v>
      </c>
      <c r="M168" s="84">
        <f t="shared" si="25"/>
        <v>0.16279069767441862</v>
      </c>
      <c r="N168" s="337">
        <v>2</v>
      </c>
      <c r="O168" s="93">
        <v>2</v>
      </c>
      <c r="P168" s="84">
        <f t="shared" si="26"/>
        <v>1</v>
      </c>
      <c r="Q168" s="337"/>
      <c r="R168" s="93"/>
      <c r="S168" s="382"/>
      <c r="T168" s="337">
        <f aca="true" t="shared" si="27" ref="T168:U180">SUM(Q168,N168,K168,H168,E168,B168,)</f>
        <v>1463</v>
      </c>
      <c r="U168" s="396">
        <f t="shared" si="27"/>
        <v>17278</v>
      </c>
      <c r="V168" s="84">
        <f t="shared" si="24"/>
        <v>0.08467415210093761</v>
      </c>
    </row>
    <row r="169" spans="1:22" ht="12.75">
      <c r="A169" s="89">
        <v>1999</v>
      </c>
      <c r="B169" s="337">
        <v>947</v>
      </c>
      <c r="C169" s="93">
        <v>13830</v>
      </c>
      <c r="D169" s="84">
        <f t="shared" si="22"/>
        <v>0.06847433116413594</v>
      </c>
      <c r="E169" s="337">
        <v>369</v>
      </c>
      <c r="F169" s="93">
        <v>4990</v>
      </c>
      <c r="G169" s="84">
        <f t="shared" si="23"/>
        <v>0.07394789579158316</v>
      </c>
      <c r="H169" s="337"/>
      <c r="I169" s="93"/>
      <c r="J169" s="84"/>
      <c r="K169" s="337">
        <v>4</v>
      </c>
      <c r="L169" s="93">
        <v>14</v>
      </c>
      <c r="M169" s="84">
        <f t="shared" si="25"/>
        <v>0.2857142857142857</v>
      </c>
      <c r="N169" s="337">
        <v>1</v>
      </c>
      <c r="O169" s="93">
        <v>2</v>
      </c>
      <c r="P169" s="84">
        <f t="shared" si="26"/>
        <v>0.5</v>
      </c>
      <c r="Q169" s="337"/>
      <c r="R169" s="93"/>
      <c r="S169" s="382"/>
      <c r="T169" s="337">
        <f t="shared" si="27"/>
        <v>1321</v>
      </c>
      <c r="U169" s="396">
        <f t="shared" si="27"/>
        <v>18836</v>
      </c>
      <c r="V169" s="84">
        <f t="shared" si="24"/>
        <v>0.07013166277341261</v>
      </c>
    </row>
    <row r="170" spans="1:22" ht="12.75">
      <c r="A170" s="89">
        <v>2000</v>
      </c>
      <c r="B170" s="337">
        <v>1000</v>
      </c>
      <c r="C170" s="93">
        <v>15533</v>
      </c>
      <c r="D170" s="84">
        <f t="shared" si="22"/>
        <v>0.06437906392841049</v>
      </c>
      <c r="E170" s="337">
        <v>310</v>
      </c>
      <c r="F170" s="93">
        <v>5430</v>
      </c>
      <c r="G170" s="84">
        <f t="shared" si="23"/>
        <v>0.0570902394106814</v>
      </c>
      <c r="H170" s="337"/>
      <c r="I170" s="93"/>
      <c r="J170" s="84"/>
      <c r="K170" s="337">
        <v>3</v>
      </c>
      <c r="L170" s="93">
        <v>51</v>
      </c>
      <c r="M170" s="84">
        <f t="shared" si="25"/>
        <v>0.058823529411764705</v>
      </c>
      <c r="N170" s="337">
        <v>3</v>
      </c>
      <c r="O170" s="93">
        <v>3</v>
      </c>
      <c r="P170" s="84">
        <f t="shared" si="26"/>
        <v>1</v>
      </c>
      <c r="Q170" s="337"/>
      <c r="R170" s="93"/>
      <c r="S170" s="382"/>
      <c r="T170" s="337">
        <f t="shared" si="27"/>
        <v>1316</v>
      </c>
      <c r="U170" s="396">
        <f t="shared" si="27"/>
        <v>21017</v>
      </c>
      <c r="V170" s="84">
        <f t="shared" si="24"/>
        <v>0.06261597754198982</v>
      </c>
    </row>
    <row r="171" spans="1:22" ht="12.75">
      <c r="A171" s="89">
        <v>2001</v>
      </c>
      <c r="B171" s="337">
        <v>883</v>
      </c>
      <c r="C171" s="93">
        <v>15992</v>
      </c>
      <c r="D171" s="84">
        <f t="shared" si="22"/>
        <v>0.05521510755377689</v>
      </c>
      <c r="E171" s="337">
        <v>370</v>
      </c>
      <c r="F171" s="93">
        <v>6767</v>
      </c>
      <c r="G171" s="84">
        <f t="shared" si="23"/>
        <v>0.054677109501994975</v>
      </c>
      <c r="H171" s="337"/>
      <c r="I171" s="93"/>
      <c r="J171" s="84"/>
      <c r="K171" s="337">
        <v>4</v>
      </c>
      <c r="L171" s="93">
        <v>41</v>
      </c>
      <c r="M171" s="84">
        <f t="shared" si="25"/>
        <v>0.0975609756097561</v>
      </c>
      <c r="N171" s="337">
        <v>1</v>
      </c>
      <c r="O171" s="93">
        <v>1</v>
      </c>
      <c r="P171" s="84">
        <f t="shared" si="26"/>
        <v>1</v>
      </c>
      <c r="Q171" s="337"/>
      <c r="R171" s="93"/>
      <c r="S171" s="382"/>
      <c r="T171" s="337">
        <f t="shared" si="27"/>
        <v>1258</v>
      </c>
      <c r="U171" s="396">
        <f t="shared" si="27"/>
        <v>22801</v>
      </c>
      <c r="V171" s="84">
        <f t="shared" si="24"/>
        <v>0.05517301872724881</v>
      </c>
    </row>
    <row r="172" spans="1:22" ht="12.75">
      <c r="A172" s="89">
        <v>2002</v>
      </c>
      <c r="B172" s="337">
        <v>587</v>
      </c>
      <c r="C172" s="93">
        <v>12843</v>
      </c>
      <c r="D172" s="84">
        <f t="shared" si="22"/>
        <v>0.04570583197072335</v>
      </c>
      <c r="E172" s="337">
        <v>287</v>
      </c>
      <c r="F172" s="93">
        <v>6417</v>
      </c>
      <c r="G172" s="84">
        <f t="shared" si="23"/>
        <v>0.04472494935328035</v>
      </c>
      <c r="H172" s="337"/>
      <c r="I172" s="93"/>
      <c r="J172" s="84"/>
      <c r="K172" s="337">
        <v>9</v>
      </c>
      <c r="L172" s="93">
        <v>63</v>
      </c>
      <c r="M172" s="84">
        <f t="shared" si="25"/>
        <v>0.14285714285714285</v>
      </c>
      <c r="N172" s="337">
        <v>0</v>
      </c>
      <c r="O172" s="93">
        <v>2</v>
      </c>
      <c r="P172" s="84">
        <f t="shared" si="26"/>
        <v>0</v>
      </c>
      <c r="Q172" s="337"/>
      <c r="R172" s="93"/>
      <c r="S172" s="382"/>
      <c r="T172" s="337">
        <f t="shared" si="27"/>
        <v>883</v>
      </c>
      <c r="U172" s="396">
        <f t="shared" si="27"/>
        <v>19325</v>
      </c>
      <c r="V172" s="84">
        <f t="shared" si="24"/>
        <v>0.04569210866752911</v>
      </c>
    </row>
    <row r="173" spans="1:22" ht="12.75">
      <c r="A173" s="89">
        <v>2003</v>
      </c>
      <c r="B173" s="337">
        <v>408</v>
      </c>
      <c r="C173" s="93">
        <v>10547</v>
      </c>
      <c r="D173" s="84">
        <f t="shared" si="22"/>
        <v>0.03868398596757372</v>
      </c>
      <c r="E173" s="337">
        <v>168</v>
      </c>
      <c r="F173" s="93">
        <v>5273</v>
      </c>
      <c r="G173" s="84">
        <f t="shared" si="23"/>
        <v>0.03186042101270624</v>
      </c>
      <c r="H173" s="337"/>
      <c r="I173" s="93"/>
      <c r="J173" s="84"/>
      <c r="K173" s="337">
        <v>4</v>
      </c>
      <c r="L173" s="93">
        <v>55</v>
      </c>
      <c r="M173" s="84">
        <f t="shared" si="25"/>
        <v>0.07272727272727272</v>
      </c>
      <c r="N173" s="337">
        <v>2</v>
      </c>
      <c r="O173" s="93">
        <v>2</v>
      </c>
      <c r="P173" s="84">
        <f t="shared" si="26"/>
        <v>1</v>
      </c>
      <c r="Q173" s="337"/>
      <c r="R173" s="93"/>
      <c r="S173" s="382"/>
      <c r="T173" s="337">
        <f t="shared" si="27"/>
        <v>582</v>
      </c>
      <c r="U173" s="396">
        <f t="shared" si="27"/>
        <v>15877</v>
      </c>
      <c r="V173" s="84">
        <f t="shared" si="24"/>
        <v>0.036656799143415006</v>
      </c>
    </row>
    <row r="174" spans="1:22" ht="12.75">
      <c r="A174" s="89">
        <v>2004</v>
      </c>
      <c r="B174" s="337">
        <v>246</v>
      </c>
      <c r="C174" s="93">
        <v>7681</v>
      </c>
      <c r="D174" s="84">
        <f t="shared" si="22"/>
        <v>0.032027079807316755</v>
      </c>
      <c r="E174" s="337">
        <v>139</v>
      </c>
      <c r="F174" s="93">
        <v>4453</v>
      </c>
      <c r="G174" s="84">
        <f t="shared" si="23"/>
        <v>0.03121491129575567</v>
      </c>
      <c r="H174" s="337"/>
      <c r="I174" s="93"/>
      <c r="J174" s="84"/>
      <c r="K174" s="337">
        <v>2</v>
      </c>
      <c r="L174" s="93">
        <v>12</v>
      </c>
      <c r="M174" s="84">
        <f t="shared" si="25"/>
        <v>0.16666666666666666</v>
      </c>
      <c r="N174" s="337">
        <v>1</v>
      </c>
      <c r="O174" s="93">
        <v>2</v>
      </c>
      <c r="P174" s="84">
        <f t="shared" si="26"/>
        <v>0.5</v>
      </c>
      <c r="Q174" s="337"/>
      <c r="R174" s="93"/>
      <c r="S174" s="382"/>
      <c r="T174" s="337">
        <f t="shared" si="27"/>
        <v>388</v>
      </c>
      <c r="U174" s="396">
        <f t="shared" si="27"/>
        <v>12148</v>
      </c>
      <c r="V174" s="84">
        <f t="shared" si="24"/>
        <v>0.0319394138952914</v>
      </c>
    </row>
    <row r="175" spans="1:22" ht="12.75">
      <c r="A175" s="89">
        <v>2005</v>
      </c>
      <c r="B175" s="337">
        <v>179</v>
      </c>
      <c r="C175" s="93">
        <v>6506</v>
      </c>
      <c r="D175" s="84">
        <f t="shared" si="22"/>
        <v>0.027513064863203197</v>
      </c>
      <c r="E175" s="337">
        <v>83</v>
      </c>
      <c r="F175" s="93">
        <v>3438</v>
      </c>
      <c r="G175" s="84">
        <f t="shared" si="23"/>
        <v>0.024141942990110528</v>
      </c>
      <c r="H175" s="337"/>
      <c r="I175" s="93"/>
      <c r="J175" s="84"/>
      <c r="K175" s="337">
        <v>0</v>
      </c>
      <c r="L175" s="93">
        <v>9</v>
      </c>
      <c r="M175" s="84">
        <f t="shared" si="25"/>
        <v>0</v>
      </c>
      <c r="N175" s="337">
        <v>0</v>
      </c>
      <c r="O175" s="93">
        <v>3</v>
      </c>
      <c r="P175" s="84">
        <f t="shared" si="26"/>
        <v>0</v>
      </c>
      <c r="Q175" s="337"/>
      <c r="R175" s="93"/>
      <c r="S175" s="382"/>
      <c r="T175" s="337">
        <f t="shared" si="27"/>
        <v>262</v>
      </c>
      <c r="U175" s="396">
        <f t="shared" si="27"/>
        <v>9956</v>
      </c>
      <c r="V175" s="84">
        <f t="shared" si="24"/>
        <v>0.02631578947368421</v>
      </c>
    </row>
    <row r="176" spans="1:22" ht="12.75">
      <c r="A176" s="89">
        <v>2006</v>
      </c>
      <c r="B176" s="337">
        <v>147</v>
      </c>
      <c r="C176" s="93">
        <v>5433</v>
      </c>
      <c r="D176" s="84">
        <f t="shared" si="22"/>
        <v>0.027056874654886803</v>
      </c>
      <c r="E176" s="337">
        <v>54</v>
      </c>
      <c r="F176" s="93">
        <v>2317</v>
      </c>
      <c r="G176" s="84">
        <f t="shared" si="23"/>
        <v>0.02330599913681485</v>
      </c>
      <c r="H176" s="337"/>
      <c r="I176" s="93"/>
      <c r="J176" s="84"/>
      <c r="K176" s="337">
        <v>0</v>
      </c>
      <c r="L176" s="93">
        <v>4</v>
      </c>
      <c r="M176" s="84">
        <f t="shared" si="25"/>
        <v>0</v>
      </c>
      <c r="N176" s="337"/>
      <c r="O176" s="93"/>
      <c r="P176" s="84"/>
      <c r="Q176" s="337"/>
      <c r="R176" s="93"/>
      <c r="S176" s="382"/>
      <c r="T176" s="337">
        <f t="shared" si="27"/>
        <v>201</v>
      </c>
      <c r="U176" s="396">
        <f t="shared" si="27"/>
        <v>7754</v>
      </c>
      <c r="V176" s="84">
        <f t="shared" si="24"/>
        <v>0.025922104720144442</v>
      </c>
    </row>
    <row r="177" spans="1:22" ht="12.75">
      <c r="A177" s="89">
        <v>2007</v>
      </c>
      <c r="B177" s="337">
        <v>90</v>
      </c>
      <c r="C177" s="93">
        <v>3534</v>
      </c>
      <c r="D177" s="84">
        <f t="shared" si="22"/>
        <v>0.025466893039049237</v>
      </c>
      <c r="E177" s="337">
        <v>36</v>
      </c>
      <c r="F177" s="93">
        <v>1389</v>
      </c>
      <c r="G177" s="84">
        <f t="shared" si="23"/>
        <v>0.02591792656587473</v>
      </c>
      <c r="H177" s="337"/>
      <c r="I177" s="93"/>
      <c r="J177" s="84"/>
      <c r="K177" s="337">
        <v>0</v>
      </c>
      <c r="L177" s="93">
        <v>2</v>
      </c>
      <c r="M177" s="84">
        <f t="shared" si="25"/>
        <v>0</v>
      </c>
      <c r="N177" s="337">
        <v>0</v>
      </c>
      <c r="O177" s="93">
        <v>2</v>
      </c>
      <c r="P177" s="84">
        <f t="shared" si="26"/>
        <v>0</v>
      </c>
      <c r="Q177" s="337">
        <v>10</v>
      </c>
      <c r="R177" s="93">
        <v>111</v>
      </c>
      <c r="S177" s="382">
        <f>IF(R177=0,"NA",Q177/R177)</f>
        <v>0.09009009009009009</v>
      </c>
      <c r="T177" s="337">
        <f t="shared" si="27"/>
        <v>136</v>
      </c>
      <c r="U177" s="396">
        <f t="shared" si="27"/>
        <v>5038</v>
      </c>
      <c r="V177" s="84">
        <f t="shared" si="24"/>
        <v>0.026994839221913456</v>
      </c>
    </row>
    <row r="178" spans="1:22" ht="12.75">
      <c r="A178" s="89">
        <v>2008</v>
      </c>
      <c r="B178" s="337">
        <v>42</v>
      </c>
      <c r="C178" s="93">
        <v>2405</v>
      </c>
      <c r="D178" s="84">
        <f t="shared" si="22"/>
        <v>0.017463617463617465</v>
      </c>
      <c r="E178" s="337">
        <v>13</v>
      </c>
      <c r="F178" s="93">
        <v>850</v>
      </c>
      <c r="G178" s="84">
        <f t="shared" si="23"/>
        <v>0.015294117647058824</v>
      </c>
      <c r="H178" s="337">
        <v>1</v>
      </c>
      <c r="I178" s="93">
        <v>217</v>
      </c>
      <c r="J178" s="84">
        <f>IF(I178=0,"NA",H178/I178)</f>
        <v>0.004608294930875576</v>
      </c>
      <c r="K178" s="337">
        <v>0</v>
      </c>
      <c r="L178" s="93">
        <v>2</v>
      </c>
      <c r="M178" s="84">
        <f t="shared" si="25"/>
        <v>0</v>
      </c>
      <c r="N178" s="337">
        <v>1</v>
      </c>
      <c r="O178" s="93">
        <v>3</v>
      </c>
      <c r="P178" s="84">
        <f t="shared" si="26"/>
        <v>0.3333333333333333</v>
      </c>
      <c r="Q178" s="337">
        <v>6</v>
      </c>
      <c r="R178" s="93">
        <v>109</v>
      </c>
      <c r="S178" s="382">
        <f>IF(R178=0,"NA",Q178/R178)</f>
        <v>0.05504587155963303</v>
      </c>
      <c r="T178" s="337">
        <f t="shared" si="27"/>
        <v>63</v>
      </c>
      <c r="U178" s="396">
        <f t="shared" si="27"/>
        <v>3586</v>
      </c>
      <c r="V178" s="84">
        <f>IF(U178=0,"NA",T178/U178)</f>
        <v>0.017568321249302844</v>
      </c>
    </row>
    <row r="179" spans="1:22" ht="12.75">
      <c r="A179" s="89">
        <v>2009</v>
      </c>
      <c r="B179" s="337">
        <v>6</v>
      </c>
      <c r="C179" s="93">
        <v>655</v>
      </c>
      <c r="D179" s="84">
        <f t="shared" si="22"/>
        <v>0.00916030534351145</v>
      </c>
      <c r="E179" s="337">
        <v>5</v>
      </c>
      <c r="F179" s="93">
        <v>151</v>
      </c>
      <c r="G179" s="84">
        <f t="shared" si="23"/>
        <v>0.033112582781456956</v>
      </c>
      <c r="H179" s="337">
        <v>1</v>
      </c>
      <c r="I179" s="93">
        <v>67</v>
      </c>
      <c r="J179" s="84">
        <f>IF(I179=0,"NA",H179/I179)</f>
        <v>0.014925373134328358</v>
      </c>
      <c r="K179" s="337">
        <v>0</v>
      </c>
      <c r="L179" s="93">
        <v>3</v>
      </c>
      <c r="M179" s="84">
        <f>IF(L179=0,"NA",K179/L179)</f>
        <v>0</v>
      </c>
      <c r="N179" s="337"/>
      <c r="O179" s="93"/>
      <c r="P179" s="84"/>
      <c r="Q179" s="337">
        <v>0</v>
      </c>
      <c r="R179" s="93">
        <v>8</v>
      </c>
      <c r="S179" s="382">
        <f>IF(R179=0,"NA",Q179/R179)</f>
        <v>0</v>
      </c>
      <c r="T179" s="337">
        <f t="shared" si="27"/>
        <v>12</v>
      </c>
      <c r="U179" s="396">
        <f t="shared" si="27"/>
        <v>884</v>
      </c>
      <c r="V179" s="84">
        <f>IF(U179=0,"NA",T179/U179)</f>
        <v>0.013574660633484163</v>
      </c>
    </row>
    <row r="180" spans="1:22" ht="13.5" thickBot="1">
      <c r="A180" s="89">
        <v>2010</v>
      </c>
      <c r="B180" s="369">
        <v>1</v>
      </c>
      <c r="C180" s="274">
        <v>28</v>
      </c>
      <c r="D180" s="94">
        <f t="shared" si="22"/>
        <v>0.03571428571428571</v>
      </c>
      <c r="E180" s="369">
        <v>0</v>
      </c>
      <c r="F180" s="274">
        <v>3</v>
      </c>
      <c r="G180" s="94">
        <f t="shared" si="23"/>
        <v>0</v>
      </c>
      <c r="H180" s="369"/>
      <c r="I180" s="274"/>
      <c r="J180" s="94"/>
      <c r="K180" s="369"/>
      <c r="L180" s="274"/>
      <c r="M180" s="94"/>
      <c r="N180" s="369"/>
      <c r="O180" s="274"/>
      <c r="P180" s="94"/>
      <c r="Q180" s="369"/>
      <c r="R180" s="274"/>
      <c r="S180" s="390"/>
      <c r="T180" s="369">
        <f t="shared" si="27"/>
        <v>1</v>
      </c>
      <c r="U180" s="398">
        <f t="shared" si="27"/>
        <v>31</v>
      </c>
      <c r="V180" s="94">
        <f>IF(U180=0,"NA",T180/U180)</f>
        <v>0.03225806451612903</v>
      </c>
    </row>
    <row r="181" spans="1:22" ht="13.5" thickBot="1">
      <c r="A181" s="489" t="s">
        <v>11</v>
      </c>
      <c r="B181" s="218">
        <f>SUM(B166:B180)</f>
        <v>7815</v>
      </c>
      <c r="C181" s="272">
        <f>SUM(C166:C180)</f>
        <v>126932</v>
      </c>
      <c r="D181" s="95">
        <f>B181/C181</f>
        <v>0.06156839882771878</v>
      </c>
      <c r="E181" s="218">
        <f>SUM(E166:E180)</f>
        <v>3091</v>
      </c>
      <c r="F181" s="272">
        <f>SUM(F166:F180)</f>
        <v>53003</v>
      </c>
      <c r="G181" s="95">
        <f>E181/F181</f>
        <v>0.058317453729034206</v>
      </c>
      <c r="H181" s="218">
        <f>SUM(H166:H180)</f>
        <v>2</v>
      </c>
      <c r="I181" s="272">
        <f>SUM(I166:I180)</f>
        <v>284</v>
      </c>
      <c r="J181" s="95">
        <f>H181/I181</f>
        <v>0.007042253521126761</v>
      </c>
      <c r="K181" s="218">
        <f>SUM(K166:K180)</f>
        <v>39</v>
      </c>
      <c r="L181" s="272">
        <f>SUM(L166:L180)</f>
        <v>328</v>
      </c>
      <c r="M181" s="95">
        <f>K181/L181</f>
        <v>0.11890243902439024</v>
      </c>
      <c r="N181" s="218">
        <f>SUM(N166:N180)</f>
        <v>14</v>
      </c>
      <c r="O181" s="272">
        <f>SUM(O166:O180)</f>
        <v>25</v>
      </c>
      <c r="P181" s="95">
        <f>N181/O181</f>
        <v>0.56</v>
      </c>
      <c r="Q181" s="218">
        <f>SUM(Q166:Q180)</f>
        <v>16</v>
      </c>
      <c r="R181" s="272">
        <f>SUM(R166:R180)</f>
        <v>228</v>
      </c>
      <c r="S181" s="95">
        <f>Q181/R181</f>
        <v>0.07017543859649122</v>
      </c>
      <c r="T181" s="394">
        <f>SUM(T166:T180)</f>
        <v>10977</v>
      </c>
      <c r="U181" s="395">
        <f>SUM(U166:U180)</f>
        <v>180800</v>
      </c>
      <c r="V181" s="368">
        <f>T181/U181</f>
        <v>0.06071349557522124</v>
      </c>
    </row>
    <row r="183" ht="13.5" thickBot="1">
      <c r="A183" s="285" t="s">
        <v>345</v>
      </c>
    </row>
    <row r="184" spans="1:22" ht="12.75">
      <c r="A184" s="559" t="s">
        <v>12</v>
      </c>
      <c r="B184" s="564" t="s">
        <v>17</v>
      </c>
      <c r="C184" s="562"/>
      <c r="D184" s="565"/>
      <c r="E184" s="561" t="s">
        <v>129</v>
      </c>
      <c r="F184" s="562"/>
      <c r="G184" s="565"/>
      <c r="H184" s="561" t="s">
        <v>131</v>
      </c>
      <c r="I184" s="562"/>
      <c r="J184" s="565"/>
      <c r="K184" s="561" t="s">
        <v>128</v>
      </c>
      <c r="L184" s="562"/>
      <c r="M184" s="565"/>
      <c r="N184" s="561" t="s">
        <v>130</v>
      </c>
      <c r="O184" s="562"/>
      <c r="P184" s="565"/>
      <c r="Q184" s="561" t="s">
        <v>132</v>
      </c>
      <c r="R184" s="562"/>
      <c r="S184" s="565"/>
      <c r="T184" s="561" t="s">
        <v>11</v>
      </c>
      <c r="U184" s="562"/>
      <c r="V184" s="565"/>
    </row>
    <row r="185" spans="1:22" ht="26.25" thickBot="1">
      <c r="A185" s="560"/>
      <c r="B185" s="344" t="s">
        <v>20</v>
      </c>
      <c r="C185" s="345" t="s">
        <v>14</v>
      </c>
      <c r="D185" s="346" t="s">
        <v>21</v>
      </c>
      <c r="E185" s="283" t="s">
        <v>20</v>
      </c>
      <c r="F185" s="159" t="s">
        <v>14</v>
      </c>
      <c r="G185" s="346" t="s">
        <v>21</v>
      </c>
      <c r="H185" s="283" t="s">
        <v>20</v>
      </c>
      <c r="I185" s="159" t="s">
        <v>14</v>
      </c>
      <c r="J185" s="346" t="s">
        <v>21</v>
      </c>
      <c r="K185" s="283" t="s">
        <v>20</v>
      </c>
      <c r="L185" s="159" t="s">
        <v>14</v>
      </c>
      <c r="M185" s="346" t="s">
        <v>21</v>
      </c>
      <c r="N185" s="283" t="s">
        <v>20</v>
      </c>
      <c r="O185" s="159" t="s">
        <v>14</v>
      </c>
      <c r="P185" s="346" t="s">
        <v>21</v>
      </c>
      <c r="Q185" s="283" t="s">
        <v>20</v>
      </c>
      <c r="R185" s="159" t="s">
        <v>14</v>
      </c>
      <c r="S185" s="346" t="s">
        <v>21</v>
      </c>
      <c r="T185" s="283" t="s">
        <v>20</v>
      </c>
      <c r="U185" s="159" t="s">
        <v>14</v>
      </c>
      <c r="V185" s="346" t="s">
        <v>21</v>
      </c>
    </row>
    <row r="186" spans="1:22" ht="12.75">
      <c r="A186" s="91">
        <v>1996</v>
      </c>
      <c r="B186" s="336">
        <v>1606</v>
      </c>
      <c r="C186" s="273">
        <v>1963</v>
      </c>
      <c r="D186" s="92">
        <f aca="true" t="shared" si="28" ref="D186:D200">IF(C186=0,"NA",B186/C186)</f>
        <v>0.8181355068772287</v>
      </c>
      <c r="E186" s="336">
        <v>516</v>
      </c>
      <c r="F186" s="273">
        <v>644</v>
      </c>
      <c r="G186" s="92">
        <f aca="true" t="shared" si="29" ref="G186:G199">IF(F186=0,"NA",E186/F186)</f>
        <v>0.8012422360248447</v>
      </c>
      <c r="H186" s="336"/>
      <c r="I186" s="273"/>
      <c r="J186" s="92"/>
      <c r="K186" s="336"/>
      <c r="L186" s="273"/>
      <c r="M186" s="92"/>
      <c r="N186" s="336"/>
      <c r="O186" s="273"/>
      <c r="P186" s="92"/>
      <c r="Q186" s="336"/>
      <c r="R186" s="273"/>
      <c r="S186" s="389"/>
      <c r="T186" s="336">
        <f>SUM(Q186,N186,K186,H186,E186,B186)</f>
        <v>2122</v>
      </c>
      <c r="U186" s="397">
        <f>SUM(R186,O186,L186,I186,F186,C186)</f>
        <v>2607</v>
      </c>
      <c r="V186" s="92">
        <f aca="true" t="shared" si="30" ref="V186:V197">IF(U186=0,"NA",T186/U186)</f>
        <v>0.8139624088991178</v>
      </c>
    </row>
    <row r="187" spans="1:22" ht="12.75">
      <c r="A187" s="89">
        <v>1997</v>
      </c>
      <c r="B187" s="337">
        <v>1941</v>
      </c>
      <c r="C187" s="93">
        <v>2297</v>
      </c>
      <c r="D187" s="84">
        <f t="shared" si="28"/>
        <v>0.8450152372659991</v>
      </c>
      <c r="E187" s="337">
        <v>695</v>
      </c>
      <c r="F187" s="93">
        <v>829</v>
      </c>
      <c r="G187" s="84">
        <f t="shared" si="29"/>
        <v>0.8383594692400482</v>
      </c>
      <c r="H187" s="337"/>
      <c r="I187" s="93"/>
      <c r="J187" s="84"/>
      <c r="K187" s="337">
        <v>4</v>
      </c>
      <c r="L187" s="93">
        <v>4</v>
      </c>
      <c r="M187" s="84">
        <f aca="true" t="shared" si="31" ref="M187:M195">IF(L187=0,"NA",K187/L187)</f>
        <v>1</v>
      </c>
      <c r="N187" s="337">
        <v>0</v>
      </c>
      <c r="O187" s="93">
        <v>1</v>
      </c>
      <c r="P187" s="84">
        <f>IF(O187=0,"NA",N187/O187)</f>
        <v>0</v>
      </c>
      <c r="Q187" s="337"/>
      <c r="R187" s="93"/>
      <c r="S187" s="382"/>
      <c r="T187" s="337">
        <f aca="true" t="shared" si="32" ref="T187:U200">SUM(Q187,N187,K187,H187,E187,B187)</f>
        <v>2640</v>
      </c>
      <c r="U187" s="396">
        <f t="shared" si="32"/>
        <v>3131</v>
      </c>
      <c r="V187" s="84">
        <f t="shared" si="30"/>
        <v>0.8431810923027787</v>
      </c>
    </row>
    <row r="188" spans="1:22" ht="12.75">
      <c r="A188" s="89">
        <v>1998</v>
      </c>
      <c r="B188" s="337">
        <v>1801</v>
      </c>
      <c r="C188" s="93">
        <v>2100</v>
      </c>
      <c r="D188" s="84">
        <f t="shared" si="28"/>
        <v>0.8576190476190476</v>
      </c>
      <c r="E188" s="337">
        <v>752</v>
      </c>
      <c r="F188" s="93">
        <v>882</v>
      </c>
      <c r="G188" s="84">
        <f t="shared" si="29"/>
        <v>0.8526077097505669</v>
      </c>
      <c r="H188" s="337"/>
      <c r="I188" s="93"/>
      <c r="J188" s="84"/>
      <c r="K188" s="337">
        <v>3</v>
      </c>
      <c r="L188" s="93">
        <v>6</v>
      </c>
      <c r="M188" s="84">
        <f t="shared" si="31"/>
        <v>0.5</v>
      </c>
      <c r="N188" s="337">
        <v>2</v>
      </c>
      <c r="O188" s="93">
        <v>4</v>
      </c>
      <c r="P188" s="84">
        <f>IF(O188=0,"NA",N188/O188)</f>
        <v>0.5</v>
      </c>
      <c r="Q188" s="337"/>
      <c r="R188" s="93"/>
      <c r="S188" s="382"/>
      <c r="T188" s="337">
        <f t="shared" si="32"/>
        <v>2558</v>
      </c>
      <c r="U188" s="396">
        <f t="shared" si="32"/>
        <v>2992</v>
      </c>
      <c r="V188" s="84">
        <f t="shared" si="30"/>
        <v>0.8549465240641712</v>
      </c>
    </row>
    <row r="189" spans="1:22" ht="12.75">
      <c r="A189" s="89">
        <v>1999</v>
      </c>
      <c r="B189" s="337">
        <v>1919</v>
      </c>
      <c r="C189" s="93">
        <v>2163</v>
      </c>
      <c r="D189" s="84">
        <f t="shared" si="28"/>
        <v>0.8871937124364309</v>
      </c>
      <c r="E189" s="337">
        <v>729</v>
      </c>
      <c r="F189" s="93">
        <v>798</v>
      </c>
      <c r="G189" s="84">
        <f t="shared" si="29"/>
        <v>0.9135338345864662</v>
      </c>
      <c r="H189" s="337"/>
      <c r="I189" s="93"/>
      <c r="J189" s="84"/>
      <c r="K189" s="337">
        <v>3</v>
      </c>
      <c r="L189" s="93">
        <v>3</v>
      </c>
      <c r="M189" s="84">
        <f t="shared" si="31"/>
        <v>1</v>
      </c>
      <c r="N189" s="337"/>
      <c r="O189" s="93"/>
      <c r="P189" s="84"/>
      <c r="Q189" s="337"/>
      <c r="R189" s="93"/>
      <c r="S189" s="382"/>
      <c r="T189" s="337">
        <f t="shared" si="32"/>
        <v>2651</v>
      </c>
      <c r="U189" s="396">
        <f t="shared" si="32"/>
        <v>2964</v>
      </c>
      <c r="V189" s="84">
        <f t="shared" si="30"/>
        <v>0.8943994601889339</v>
      </c>
    </row>
    <row r="190" spans="1:22" ht="12.75">
      <c r="A190" s="89">
        <v>2000</v>
      </c>
      <c r="B190" s="337">
        <v>2028</v>
      </c>
      <c r="C190" s="93">
        <v>2294</v>
      </c>
      <c r="D190" s="84">
        <f t="shared" si="28"/>
        <v>0.8840453356582388</v>
      </c>
      <c r="E190" s="337">
        <v>690</v>
      </c>
      <c r="F190" s="93">
        <v>777</v>
      </c>
      <c r="G190" s="84">
        <f t="shared" si="29"/>
        <v>0.888030888030888</v>
      </c>
      <c r="H190" s="337"/>
      <c r="I190" s="93"/>
      <c r="J190" s="84"/>
      <c r="K190" s="337">
        <v>1</v>
      </c>
      <c r="L190" s="93">
        <v>4</v>
      </c>
      <c r="M190" s="84">
        <f t="shared" si="31"/>
        <v>0.25</v>
      </c>
      <c r="N190" s="337"/>
      <c r="O190" s="93"/>
      <c r="P190" s="84"/>
      <c r="Q190" s="337"/>
      <c r="R190" s="93"/>
      <c r="S190" s="382"/>
      <c r="T190" s="337">
        <f t="shared" si="32"/>
        <v>2719</v>
      </c>
      <c r="U190" s="396">
        <f t="shared" si="32"/>
        <v>3075</v>
      </c>
      <c r="V190" s="84">
        <f t="shared" si="30"/>
        <v>0.8842276422764228</v>
      </c>
    </row>
    <row r="191" spans="1:22" ht="12.75">
      <c r="A191" s="89">
        <v>2001</v>
      </c>
      <c r="B191" s="337">
        <v>2868</v>
      </c>
      <c r="C191" s="93">
        <v>3157</v>
      </c>
      <c r="D191" s="84">
        <f t="shared" si="28"/>
        <v>0.9084573962622743</v>
      </c>
      <c r="E191" s="337">
        <v>1489</v>
      </c>
      <c r="F191" s="93">
        <v>1597</v>
      </c>
      <c r="G191" s="84">
        <f t="shared" si="29"/>
        <v>0.9323731997495304</v>
      </c>
      <c r="H191" s="337"/>
      <c r="I191" s="93"/>
      <c r="J191" s="84"/>
      <c r="K191" s="337">
        <v>3</v>
      </c>
      <c r="L191" s="93">
        <v>3</v>
      </c>
      <c r="M191" s="84">
        <f t="shared" si="31"/>
        <v>1</v>
      </c>
      <c r="N191" s="337">
        <v>0</v>
      </c>
      <c r="O191" s="93">
        <v>1</v>
      </c>
      <c r="P191" s="84">
        <f>IF(O191=0,"NA",N191/O191)</f>
        <v>0</v>
      </c>
      <c r="Q191" s="337"/>
      <c r="R191" s="93"/>
      <c r="S191" s="382"/>
      <c r="T191" s="337">
        <f t="shared" si="32"/>
        <v>4360</v>
      </c>
      <c r="U191" s="396">
        <f t="shared" si="32"/>
        <v>4758</v>
      </c>
      <c r="V191" s="84">
        <f t="shared" si="30"/>
        <v>0.9163514081546869</v>
      </c>
    </row>
    <row r="192" spans="1:22" ht="12.75">
      <c r="A192" s="89">
        <v>2002</v>
      </c>
      <c r="B192" s="337">
        <v>1883</v>
      </c>
      <c r="C192" s="93">
        <v>2035</v>
      </c>
      <c r="D192" s="84">
        <f t="shared" si="28"/>
        <v>0.9253071253071253</v>
      </c>
      <c r="E192" s="337">
        <v>944</v>
      </c>
      <c r="F192" s="93">
        <v>1018</v>
      </c>
      <c r="G192" s="84">
        <f t="shared" si="29"/>
        <v>0.9273084479371316</v>
      </c>
      <c r="H192" s="337"/>
      <c r="I192" s="93"/>
      <c r="J192" s="84"/>
      <c r="K192" s="337">
        <v>8</v>
      </c>
      <c r="L192" s="93">
        <v>8</v>
      </c>
      <c r="M192" s="84">
        <f t="shared" si="31"/>
        <v>1</v>
      </c>
      <c r="N192" s="337"/>
      <c r="O192" s="93"/>
      <c r="P192" s="84"/>
      <c r="Q192" s="337"/>
      <c r="R192" s="93"/>
      <c r="S192" s="382"/>
      <c r="T192" s="337">
        <f t="shared" si="32"/>
        <v>2835</v>
      </c>
      <c r="U192" s="396">
        <f t="shared" si="32"/>
        <v>3061</v>
      </c>
      <c r="V192" s="84">
        <f t="shared" si="30"/>
        <v>0.9261679189807253</v>
      </c>
    </row>
    <row r="193" spans="1:22" ht="12.75">
      <c r="A193" s="89">
        <v>2003</v>
      </c>
      <c r="B193" s="337">
        <v>1430</v>
      </c>
      <c r="C193" s="93">
        <v>1521</v>
      </c>
      <c r="D193" s="84">
        <f t="shared" si="28"/>
        <v>0.9401709401709402</v>
      </c>
      <c r="E193" s="337">
        <v>635</v>
      </c>
      <c r="F193" s="93">
        <v>678</v>
      </c>
      <c r="G193" s="84">
        <f t="shared" si="29"/>
        <v>0.9365781710914455</v>
      </c>
      <c r="H193" s="337"/>
      <c r="I193" s="93"/>
      <c r="J193" s="84"/>
      <c r="K193" s="337">
        <v>5</v>
      </c>
      <c r="L193" s="93">
        <v>6</v>
      </c>
      <c r="M193" s="84">
        <f t="shared" si="31"/>
        <v>0.8333333333333334</v>
      </c>
      <c r="N193" s="337">
        <v>1</v>
      </c>
      <c r="O193" s="93">
        <v>2</v>
      </c>
      <c r="P193" s="84">
        <f>IF(O193=0,"NA",N193/O193)</f>
        <v>0.5</v>
      </c>
      <c r="Q193" s="337"/>
      <c r="R193" s="93"/>
      <c r="S193" s="382"/>
      <c r="T193" s="337">
        <f t="shared" si="32"/>
        <v>2071</v>
      </c>
      <c r="U193" s="396">
        <f t="shared" si="32"/>
        <v>2207</v>
      </c>
      <c r="V193" s="84">
        <f t="shared" si="30"/>
        <v>0.9383778885364749</v>
      </c>
    </row>
    <row r="194" spans="1:22" ht="12.75">
      <c r="A194" s="89">
        <v>2004</v>
      </c>
      <c r="B194" s="337">
        <v>929</v>
      </c>
      <c r="C194" s="93">
        <v>991</v>
      </c>
      <c r="D194" s="84">
        <f t="shared" si="28"/>
        <v>0.9374369323915237</v>
      </c>
      <c r="E194" s="337">
        <v>477</v>
      </c>
      <c r="F194" s="93">
        <v>506</v>
      </c>
      <c r="G194" s="84">
        <f t="shared" si="29"/>
        <v>0.9426877470355731</v>
      </c>
      <c r="H194" s="337"/>
      <c r="I194" s="93"/>
      <c r="J194" s="84"/>
      <c r="K194" s="337">
        <v>2</v>
      </c>
      <c r="L194" s="93">
        <v>2</v>
      </c>
      <c r="M194" s="84">
        <f t="shared" si="31"/>
        <v>1</v>
      </c>
      <c r="N194" s="337">
        <v>0</v>
      </c>
      <c r="O194" s="93">
        <v>2</v>
      </c>
      <c r="P194" s="84">
        <f>IF(O194=0,"NA",N194/O194)</f>
        <v>0</v>
      </c>
      <c r="Q194" s="337"/>
      <c r="R194" s="93"/>
      <c r="S194" s="382"/>
      <c r="T194" s="337">
        <f t="shared" si="32"/>
        <v>1408</v>
      </c>
      <c r="U194" s="396">
        <f t="shared" si="32"/>
        <v>1501</v>
      </c>
      <c r="V194" s="84">
        <f t="shared" si="30"/>
        <v>0.9380413057961359</v>
      </c>
    </row>
    <row r="195" spans="1:22" ht="12.75">
      <c r="A195" s="89">
        <v>2005</v>
      </c>
      <c r="B195" s="337">
        <v>702</v>
      </c>
      <c r="C195" s="93">
        <v>733</v>
      </c>
      <c r="D195" s="84">
        <f t="shared" si="28"/>
        <v>0.9577080491132333</v>
      </c>
      <c r="E195" s="337">
        <v>377</v>
      </c>
      <c r="F195" s="93">
        <v>395</v>
      </c>
      <c r="G195" s="84">
        <f t="shared" si="29"/>
        <v>0.9544303797468354</v>
      </c>
      <c r="H195" s="337"/>
      <c r="I195" s="93"/>
      <c r="J195" s="84"/>
      <c r="K195" s="337">
        <v>2</v>
      </c>
      <c r="L195" s="93">
        <v>2</v>
      </c>
      <c r="M195" s="84">
        <f t="shared" si="31"/>
        <v>1</v>
      </c>
      <c r="N195" s="337"/>
      <c r="O195" s="93"/>
      <c r="P195" s="84"/>
      <c r="Q195" s="337"/>
      <c r="R195" s="93"/>
      <c r="S195" s="382"/>
      <c r="T195" s="337">
        <f t="shared" si="32"/>
        <v>1081</v>
      </c>
      <c r="U195" s="396">
        <f t="shared" si="32"/>
        <v>1130</v>
      </c>
      <c r="V195" s="84">
        <f t="shared" si="30"/>
        <v>0.9566371681415929</v>
      </c>
    </row>
    <row r="196" spans="1:22" ht="12.75">
      <c r="A196" s="89">
        <v>2006</v>
      </c>
      <c r="B196" s="337">
        <v>525</v>
      </c>
      <c r="C196" s="93">
        <v>551</v>
      </c>
      <c r="D196" s="84">
        <f t="shared" si="28"/>
        <v>0.9528130671506352</v>
      </c>
      <c r="E196" s="337">
        <v>211</v>
      </c>
      <c r="F196" s="93">
        <v>223</v>
      </c>
      <c r="G196" s="84">
        <f t="shared" si="29"/>
        <v>0.9461883408071748</v>
      </c>
      <c r="H196" s="337"/>
      <c r="I196" s="93"/>
      <c r="J196" s="84"/>
      <c r="K196" s="337"/>
      <c r="L196" s="93"/>
      <c r="M196" s="84"/>
      <c r="N196" s="337"/>
      <c r="O196" s="93"/>
      <c r="P196" s="84"/>
      <c r="Q196" s="337"/>
      <c r="R196" s="93"/>
      <c r="S196" s="382"/>
      <c r="T196" s="337">
        <f t="shared" si="32"/>
        <v>736</v>
      </c>
      <c r="U196" s="396">
        <f t="shared" si="32"/>
        <v>774</v>
      </c>
      <c r="V196" s="84">
        <f t="shared" si="30"/>
        <v>0.9509043927648578</v>
      </c>
    </row>
    <row r="197" spans="1:22" ht="12.75">
      <c r="A197" s="89">
        <v>2007</v>
      </c>
      <c r="B197" s="337">
        <v>353</v>
      </c>
      <c r="C197" s="93">
        <v>367</v>
      </c>
      <c r="D197" s="84">
        <f t="shared" si="28"/>
        <v>0.9618528610354223</v>
      </c>
      <c r="E197" s="337">
        <v>103</v>
      </c>
      <c r="F197" s="93">
        <v>106</v>
      </c>
      <c r="G197" s="84">
        <f t="shared" si="29"/>
        <v>0.9716981132075472</v>
      </c>
      <c r="H197" s="337">
        <v>1</v>
      </c>
      <c r="I197" s="93">
        <v>1</v>
      </c>
      <c r="J197" s="84">
        <f>IF(I197=0,"NA",H197/I197)</f>
        <v>1</v>
      </c>
      <c r="K197" s="337"/>
      <c r="L197" s="93"/>
      <c r="M197" s="84"/>
      <c r="N197" s="337"/>
      <c r="O197" s="93"/>
      <c r="P197" s="84"/>
      <c r="Q197" s="337">
        <v>12</v>
      </c>
      <c r="R197" s="93">
        <v>12</v>
      </c>
      <c r="S197" s="382">
        <f>IF(R197=0,"NA",Q197/R197)</f>
        <v>1</v>
      </c>
      <c r="T197" s="337">
        <f t="shared" si="32"/>
        <v>469</v>
      </c>
      <c r="U197" s="396">
        <f t="shared" si="32"/>
        <v>486</v>
      </c>
      <c r="V197" s="84">
        <f t="shared" si="30"/>
        <v>0.9650205761316872</v>
      </c>
    </row>
    <row r="198" spans="1:22" ht="12.75">
      <c r="A198" s="89">
        <v>2008</v>
      </c>
      <c r="B198" s="337">
        <v>223</v>
      </c>
      <c r="C198" s="93">
        <v>235</v>
      </c>
      <c r="D198" s="84">
        <f t="shared" si="28"/>
        <v>0.948936170212766</v>
      </c>
      <c r="E198" s="337">
        <v>83</v>
      </c>
      <c r="F198" s="93">
        <v>86</v>
      </c>
      <c r="G198" s="84">
        <f t="shared" si="29"/>
        <v>0.9651162790697675</v>
      </c>
      <c r="H198" s="337">
        <v>30</v>
      </c>
      <c r="I198" s="93">
        <v>30</v>
      </c>
      <c r="J198" s="84">
        <f>IF(I198=0,"NA",H198/I198)</f>
        <v>1</v>
      </c>
      <c r="K198" s="337"/>
      <c r="L198" s="93"/>
      <c r="M198" s="84"/>
      <c r="N198" s="337"/>
      <c r="O198" s="93"/>
      <c r="P198" s="84"/>
      <c r="Q198" s="337">
        <v>29</v>
      </c>
      <c r="R198" s="93">
        <v>31</v>
      </c>
      <c r="S198" s="382">
        <f>IF(R198=0,"NA",Q198/R198)</f>
        <v>0.9354838709677419</v>
      </c>
      <c r="T198" s="337">
        <f t="shared" si="32"/>
        <v>365</v>
      </c>
      <c r="U198" s="396">
        <f t="shared" si="32"/>
        <v>382</v>
      </c>
      <c r="V198" s="84">
        <f>IF(U198=0,"NA",T198/U198)</f>
        <v>0.9554973821989529</v>
      </c>
    </row>
    <row r="199" spans="1:22" ht="12.75">
      <c r="A199" s="89">
        <v>2009</v>
      </c>
      <c r="B199" s="337">
        <v>128</v>
      </c>
      <c r="C199" s="93">
        <v>131</v>
      </c>
      <c r="D199" s="84">
        <f t="shared" si="28"/>
        <v>0.9770992366412213</v>
      </c>
      <c r="E199" s="337">
        <v>32</v>
      </c>
      <c r="F199" s="93">
        <v>33</v>
      </c>
      <c r="G199" s="84">
        <f t="shared" si="29"/>
        <v>0.9696969696969697</v>
      </c>
      <c r="H199" s="337">
        <v>15</v>
      </c>
      <c r="I199" s="93">
        <v>15</v>
      </c>
      <c r="J199" s="84">
        <f>IF(I199=0,"NA",H199/I199)</f>
        <v>1</v>
      </c>
      <c r="K199" s="337">
        <v>3</v>
      </c>
      <c r="L199" s="93">
        <v>3</v>
      </c>
      <c r="M199" s="84">
        <f>IF(L199=0,"NA",K199/L199)</f>
        <v>1</v>
      </c>
      <c r="N199" s="337">
        <v>1</v>
      </c>
      <c r="O199" s="93">
        <v>1</v>
      </c>
      <c r="P199" s="84">
        <f>IF(O199=0,"NA",N199/O199)</f>
        <v>1</v>
      </c>
      <c r="Q199" s="337"/>
      <c r="R199" s="93"/>
      <c r="S199" s="382"/>
      <c r="T199" s="337">
        <f t="shared" si="32"/>
        <v>179</v>
      </c>
      <c r="U199" s="396">
        <f t="shared" si="32"/>
        <v>183</v>
      </c>
      <c r="V199" s="84">
        <f>IF(U199=0,"NA",T199/U199)</f>
        <v>0.9781420765027322</v>
      </c>
    </row>
    <row r="200" spans="1:22" ht="13.5" thickBot="1">
      <c r="A200" s="89">
        <v>2010</v>
      </c>
      <c r="B200" s="369">
        <v>7</v>
      </c>
      <c r="C200" s="274">
        <v>7</v>
      </c>
      <c r="D200" s="94">
        <f t="shared" si="28"/>
        <v>1</v>
      </c>
      <c r="E200" s="369"/>
      <c r="F200" s="274"/>
      <c r="G200" s="94"/>
      <c r="H200" s="369"/>
      <c r="I200" s="274"/>
      <c r="J200" s="94"/>
      <c r="K200" s="369"/>
      <c r="L200" s="274"/>
      <c r="M200" s="94"/>
      <c r="N200" s="369"/>
      <c r="O200" s="274"/>
      <c r="P200" s="94"/>
      <c r="Q200" s="369"/>
      <c r="R200" s="274"/>
      <c r="S200" s="390"/>
      <c r="T200" s="369">
        <f t="shared" si="32"/>
        <v>7</v>
      </c>
      <c r="U200" s="398">
        <f t="shared" si="32"/>
        <v>7</v>
      </c>
      <c r="V200" s="94">
        <f>IF(U200=0,"NA",T200/U200)</f>
        <v>1</v>
      </c>
    </row>
    <row r="201" spans="1:22" ht="13.5" thickBot="1">
      <c r="A201" s="85" t="s">
        <v>11</v>
      </c>
      <c r="B201" s="218">
        <f>SUM(B186:B200)</f>
        <v>18343</v>
      </c>
      <c r="C201" s="272">
        <f>SUM(C186:C200)</f>
        <v>20545</v>
      </c>
      <c r="D201" s="95">
        <f>B201/C201</f>
        <v>0.8928206376247262</v>
      </c>
      <c r="E201" s="218">
        <f>SUM(E186:E200)</f>
        <v>7733</v>
      </c>
      <c r="F201" s="272">
        <f>SUM(F186:F200)</f>
        <v>8572</v>
      </c>
      <c r="G201" s="95">
        <f>E201/F201</f>
        <v>0.9021231917872142</v>
      </c>
      <c r="H201" s="218">
        <f>SUM(H186:H200)</f>
        <v>46</v>
      </c>
      <c r="I201" s="272">
        <f>SUM(I186:I200)</f>
        <v>46</v>
      </c>
      <c r="J201" s="95">
        <f>H201/I201</f>
        <v>1</v>
      </c>
      <c r="K201" s="218">
        <f>SUM(K186:K200)</f>
        <v>34</v>
      </c>
      <c r="L201" s="272">
        <f>SUM(L186:L200)</f>
        <v>41</v>
      </c>
      <c r="M201" s="95">
        <f>K201/L201</f>
        <v>0.8292682926829268</v>
      </c>
      <c r="N201" s="218">
        <f>SUM(N186:N200)</f>
        <v>4</v>
      </c>
      <c r="O201" s="272">
        <f>SUM(O186:O200)</f>
        <v>11</v>
      </c>
      <c r="P201" s="95">
        <f>N201/O201</f>
        <v>0.36363636363636365</v>
      </c>
      <c r="Q201" s="218">
        <f>SUM(Q186:Q200)</f>
        <v>41</v>
      </c>
      <c r="R201" s="272">
        <f>SUM(R186:R200)</f>
        <v>43</v>
      </c>
      <c r="S201" s="95">
        <f>Q201/R201</f>
        <v>0.9534883720930233</v>
      </c>
      <c r="T201" s="394">
        <f>SUM(T186:T200)</f>
        <v>26201</v>
      </c>
      <c r="U201" s="395">
        <f>SUM(U186:U200)</f>
        <v>29258</v>
      </c>
      <c r="V201" s="368">
        <f>T201/U201</f>
        <v>0.895515756374325</v>
      </c>
    </row>
    <row r="203" ht="12.75">
      <c r="C203" s="533">
        <f>SUM(C181,C201)</f>
        <v>147477</v>
      </c>
    </row>
    <row r="206" ht="12.75">
      <c r="Q206" s="285" t="s">
        <v>347</v>
      </c>
    </row>
    <row r="207" spans="1:17" ht="12.75">
      <c r="A207" s="373" t="s">
        <v>145</v>
      </c>
      <c r="B207" s="526" t="s">
        <v>146</v>
      </c>
      <c r="C207" s="526" t="s">
        <v>147</v>
      </c>
      <c r="D207" s="526" t="s">
        <v>148</v>
      </c>
      <c r="E207" s="526" t="s">
        <v>149</v>
      </c>
      <c r="F207" s="526" t="s">
        <v>150</v>
      </c>
      <c r="G207" s="526" t="s">
        <v>130</v>
      </c>
      <c r="H207" s="526" t="s">
        <v>128</v>
      </c>
      <c r="I207" s="526" t="s">
        <v>129</v>
      </c>
      <c r="J207" s="526" t="s">
        <v>151</v>
      </c>
      <c r="K207" s="526" t="s">
        <v>152</v>
      </c>
      <c r="L207" s="526" t="s">
        <v>17</v>
      </c>
      <c r="M207" s="526" t="s">
        <v>132</v>
      </c>
      <c r="N207" s="526" t="s">
        <v>131</v>
      </c>
      <c r="P207" s="526" t="s">
        <v>129</v>
      </c>
      <c r="Q207" s="532" t="s">
        <v>129</v>
      </c>
    </row>
    <row r="208" spans="1:17" ht="12.75">
      <c r="A208" s="527">
        <v>1996</v>
      </c>
      <c r="B208" s="528"/>
      <c r="C208" s="528"/>
      <c r="D208" s="528"/>
      <c r="E208" s="528"/>
      <c r="F208" s="528"/>
      <c r="G208" s="528"/>
      <c r="H208" s="528"/>
      <c r="I208" s="529">
        <v>3473</v>
      </c>
      <c r="J208" s="528"/>
      <c r="K208" s="529">
        <v>136</v>
      </c>
      <c r="L208" s="529">
        <v>10286</v>
      </c>
      <c r="M208" s="528"/>
      <c r="N208" s="528"/>
      <c r="O208" s="517"/>
      <c r="P208" s="284">
        <f>SUM(I208:K208)</f>
        <v>3609</v>
      </c>
      <c r="Q208" s="285">
        <f>SUM(P208,D208:E208)</f>
        <v>3609</v>
      </c>
    </row>
    <row r="209" spans="1:17" ht="12.75">
      <c r="A209" s="527">
        <v>1997</v>
      </c>
      <c r="B209" s="528"/>
      <c r="C209" s="528"/>
      <c r="D209" s="528"/>
      <c r="E209" s="528"/>
      <c r="F209" s="528"/>
      <c r="G209" s="529">
        <v>4</v>
      </c>
      <c r="H209" s="529">
        <v>33</v>
      </c>
      <c r="I209" s="529">
        <v>4562</v>
      </c>
      <c r="J209" s="528"/>
      <c r="K209" s="529">
        <v>207</v>
      </c>
      <c r="L209" s="529">
        <v>13306</v>
      </c>
      <c r="M209" s="528"/>
      <c r="N209" s="528"/>
      <c r="O209" s="517"/>
      <c r="P209" s="284">
        <f aca="true" t="shared" si="33" ref="P209:P222">SUM(I209:K209)</f>
        <v>4769</v>
      </c>
      <c r="Q209" s="285">
        <f aca="true" t="shared" si="34" ref="Q209:Q219">SUM(P209,D209:E209)</f>
        <v>4769</v>
      </c>
    </row>
    <row r="210" spans="1:17" ht="12.75">
      <c r="A210" s="527">
        <v>1998</v>
      </c>
      <c r="B210" s="528"/>
      <c r="C210" s="528"/>
      <c r="D210" s="529">
        <v>1</v>
      </c>
      <c r="E210" s="528"/>
      <c r="F210" s="528"/>
      <c r="G210" s="529">
        <v>6</v>
      </c>
      <c r="H210" s="529">
        <v>49</v>
      </c>
      <c r="I210" s="529">
        <v>5260</v>
      </c>
      <c r="J210" s="528"/>
      <c r="K210" s="529">
        <v>241</v>
      </c>
      <c r="L210" s="529">
        <v>14713</v>
      </c>
      <c r="M210" s="528"/>
      <c r="N210" s="528"/>
      <c r="O210" s="517"/>
      <c r="P210" s="284">
        <f t="shared" si="33"/>
        <v>5501</v>
      </c>
      <c r="Q210" s="285">
        <f t="shared" si="34"/>
        <v>5502</v>
      </c>
    </row>
    <row r="211" spans="1:17" ht="12.75">
      <c r="A211" s="527">
        <v>1999</v>
      </c>
      <c r="B211" s="528"/>
      <c r="C211" s="528"/>
      <c r="D211" s="528"/>
      <c r="E211" s="528"/>
      <c r="F211" s="528"/>
      <c r="G211" s="529">
        <v>2</v>
      </c>
      <c r="H211" s="529">
        <v>17</v>
      </c>
      <c r="I211" s="529">
        <v>5533</v>
      </c>
      <c r="J211" s="528"/>
      <c r="K211" s="529">
        <v>255</v>
      </c>
      <c r="L211" s="529">
        <v>15993</v>
      </c>
      <c r="M211" s="528"/>
      <c r="N211" s="528"/>
      <c r="O211" s="517"/>
      <c r="P211" s="284">
        <f t="shared" si="33"/>
        <v>5788</v>
      </c>
      <c r="Q211" s="285">
        <f t="shared" si="34"/>
        <v>5788</v>
      </c>
    </row>
    <row r="212" spans="1:17" ht="12.75">
      <c r="A212" s="527">
        <v>2000</v>
      </c>
      <c r="B212" s="528"/>
      <c r="C212" s="528"/>
      <c r="D212" s="528"/>
      <c r="E212" s="528"/>
      <c r="F212" s="528"/>
      <c r="G212" s="529">
        <v>3</v>
      </c>
      <c r="H212" s="529">
        <v>55</v>
      </c>
      <c r="I212" s="529">
        <v>5948</v>
      </c>
      <c r="J212" s="528"/>
      <c r="K212" s="529">
        <v>259</v>
      </c>
      <c r="L212" s="529">
        <v>17827</v>
      </c>
      <c r="M212" s="528"/>
      <c r="N212" s="528"/>
      <c r="O212" s="517"/>
      <c r="P212" s="284">
        <f t="shared" si="33"/>
        <v>6207</v>
      </c>
      <c r="Q212" s="285">
        <f t="shared" si="34"/>
        <v>6207</v>
      </c>
    </row>
    <row r="213" spans="1:21" ht="12.75">
      <c r="A213" s="527">
        <v>2001</v>
      </c>
      <c r="B213" s="528"/>
      <c r="C213" s="528"/>
      <c r="D213" s="528"/>
      <c r="E213" s="528"/>
      <c r="F213" s="528"/>
      <c r="G213" s="529">
        <v>2</v>
      </c>
      <c r="H213" s="529">
        <v>44</v>
      </c>
      <c r="I213" s="529">
        <v>7998</v>
      </c>
      <c r="J213" s="529">
        <v>1</v>
      </c>
      <c r="K213" s="529">
        <v>365</v>
      </c>
      <c r="L213" s="529">
        <v>19149</v>
      </c>
      <c r="M213" s="528"/>
      <c r="N213" s="528"/>
      <c r="O213" s="517"/>
      <c r="P213" s="284">
        <f t="shared" si="33"/>
        <v>8364</v>
      </c>
      <c r="Q213" s="285">
        <f t="shared" si="34"/>
        <v>8364</v>
      </c>
      <c r="U213" s="530">
        <f>SUM(U181,U201)</f>
        <v>210058</v>
      </c>
    </row>
    <row r="214" spans="1:17" ht="12.75">
      <c r="A214" s="527">
        <v>2002</v>
      </c>
      <c r="B214" s="528"/>
      <c r="C214" s="528"/>
      <c r="D214" s="529">
        <v>1</v>
      </c>
      <c r="E214" s="528"/>
      <c r="F214" s="528"/>
      <c r="G214" s="529">
        <v>2</v>
      </c>
      <c r="H214" s="529">
        <v>71</v>
      </c>
      <c r="I214" s="529">
        <v>7108</v>
      </c>
      <c r="J214" s="528"/>
      <c r="K214" s="529">
        <v>326</v>
      </c>
      <c r="L214" s="529">
        <v>14878</v>
      </c>
      <c r="M214" s="528"/>
      <c r="N214" s="528"/>
      <c r="O214" s="517"/>
      <c r="P214" s="284">
        <f t="shared" si="33"/>
        <v>7434</v>
      </c>
      <c r="Q214" s="285">
        <f t="shared" si="34"/>
        <v>7435</v>
      </c>
    </row>
    <row r="215" spans="1:17" ht="12.75">
      <c r="A215" s="527">
        <v>2003</v>
      </c>
      <c r="B215" s="528"/>
      <c r="C215" s="528"/>
      <c r="D215" s="528"/>
      <c r="E215" s="528"/>
      <c r="F215" s="528"/>
      <c r="G215" s="529">
        <v>4</v>
      </c>
      <c r="H215" s="529">
        <v>61</v>
      </c>
      <c r="I215" s="529">
        <v>5648</v>
      </c>
      <c r="J215" s="529">
        <v>1</v>
      </c>
      <c r="K215" s="529">
        <v>302</v>
      </c>
      <c r="L215" s="529">
        <v>12068</v>
      </c>
      <c r="M215" s="528"/>
      <c r="N215" s="528"/>
      <c r="O215" s="517"/>
      <c r="P215" s="284">
        <f t="shared" si="33"/>
        <v>5951</v>
      </c>
      <c r="Q215" s="285">
        <f t="shared" si="34"/>
        <v>5951</v>
      </c>
    </row>
    <row r="216" spans="1:17" ht="12.75">
      <c r="A216" s="527">
        <v>2004</v>
      </c>
      <c r="B216" s="528"/>
      <c r="C216" s="528"/>
      <c r="D216" s="528"/>
      <c r="E216" s="528"/>
      <c r="F216" s="528"/>
      <c r="G216" s="529">
        <v>4</v>
      </c>
      <c r="H216" s="529">
        <v>14</v>
      </c>
      <c r="I216" s="529">
        <v>4737</v>
      </c>
      <c r="J216" s="529">
        <v>1</v>
      </c>
      <c r="K216" s="529">
        <v>221</v>
      </c>
      <c r="L216" s="529">
        <v>8672</v>
      </c>
      <c r="M216" s="528"/>
      <c r="N216" s="528"/>
      <c r="O216" s="517"/>
      <c r="P216" s="284">
        <f t="shared" si="33"/>
        <v>4959</v>
      </c>
      <c r="Q216" s="285">
        <f t="shared" si="34"/>
        <v>4959</v>
      </c>
    </row>
    <row r="217" spans="1:17" ht="12.75">
      <c r="A217" s="527">
        <v>2005</v>
      </c>
      <c r="B217" s="528"/>
      <c r="C217" s="528"/>
      <c r="D217" s="528"/>
      <c r="E217" s="528"/>
      <c r="F217" s="528"/>
      <c r="G217" s="529">
        <v>3</v>
      </c>
      <c r="H217" s="529">
        <v>11</v>
      </c>
      <c r="I217" s="529">
        <v>3658</v>
      </c>
      <c r="J217" s="528"/>
      <c r="K217" s="529">
        <v>175</v>
      </c>
      <c r="L217" s="529">
        <v>7239</v>
      </c>
      <c r="M217" s="528"/>
      <c r="N217" s="528"/>
      <c r="O217" s="517"/>
      <c r="P217" s="284">
        <f t="shared" si="33"/>
        <v>3833</v>
      </c>
      <c r="Q217" s="285">
        <f t="shared" si="34"/>
        <v>3833</v>
      </c>
    </row>
    <row r="218" spans="1:17" ht="12.75">
      <c r="A218" s="527">
        <v>2006</v>
      </c>
      <c r="B218" s="528"/>
      <c r="C218" s="528"/>
      <c r="D218" s="528"/>
      <c r="E218" s="528"/>
      <c r="F218" s="528"/>
      <c r="G218" s="528"/>
      <c r="H218" s="529">
        <v>4</v>
      </c>
      <c r="I218" s="529">
        <v>2408</v>
      </c>
      <c r="J218" s="529">
        <v>1</v>
      </c>
      <c r="K218" s="529">
        <v>131</v>
      </c>
      <c r="L218" s="529">
        <v>5984</v>
      </c>
      <c r="M218" s="528"/>
      <c r="N218" s="528"/>
      <c r="O218" s="517"/>
      <c r="P218" s="284">
        <f t="shared" si="33"/>
        <v>2540</v>
      </c>
      <c r="Q218" s="285">
        <f t="shared" si="34"/>
        <v>2540</v>
      </c>
    </row>
    <row r="219" spans="1:17" ht="12.75">
      <c r="A219" s="527">
        <v>2007</v>
      </c>
      <c r="B219" s="529">
        <v>3</v>
      </c>
      <c r="C219" s="528"/>
      <c r="D219" s="529">
        <v>1</v>
      </c>
      <c r="E219" s="528"/>
      <c r="F219" s="528"/>
      <c r="G219" s="529">
        <v>2</v>
      </c>
      <c r="H219" s="529">
        <v>2</v>
      </c>
      <c r="I219" s="529">
        <v>1434</v>
      </c>
      <c r="J219" s="528"/>
      <c r="K219" s="529">
        <v>61</v>
      </c>
      <c r="L219" s="529">
        <v>3901</v>
      </c>
      <c r="M219" s="529">
        <v>120</v>
      </c>
      <c r="N219" s="528"/>
      <c r="O219" s="517"/>
      <c r="P219" s="284">
        <f t="shared" si="33"/>
        <v>1495</v>
      </c>
      <c r="Q219" s="285">
        <f t="shared" si="34"/>
        <v>1496</v>
      </c>
    </row>
    <row r="220" spans="1:18" ht="12.75">
      <c r="A220" s="527">
        <v>2008</v>
      </c>
      <c r="B220" s="529">
        <v>5</v>
      </c>
      <c r="C220" s="529">
        <v>5</v>
      </c>
      <c r="D220" s="528"/>
      <c r="E220" s="529">
        <v>9</v>
      </c>
      <c r="F220" s="529">
        <v>4</v>
      </c>
      <c r="G220" s="529">
        <v>3</v>
      </c>
      <c r="H220" s="529">
        <v>2</v>
      </c>
      <c r="I220" s="529">
        <v>904</v>
      </c>
      <c r="J220" s="528"/>
      <c r="K220" s="529">
        <v>32</v>
      </c>
      <c r="L220" s="529">
        <v>2640</v>
      </c>
      <c r="M220" s="529">
        <v>130</v>
      </c>
      <c r="N220" s="529">
        <v>234</v>
      </c>
      <c r="O220" s="517"/>
      <c r="P220" s="284">
        <f t="shared" si="33"/>
        <v>936</v>
      </c>
      <c r="Q220" s="285">
        <v>936</v>
      </c>
      <c r="R220" s="285">
        <f>SUM(N220,D220:F220)</f>
        <v>247</v>
      </c>
    </row>
    <row r="221" spans="1:18" ht="12.75">
      <c r="A221" s="527">
        <v>2009</v>
      </c>
      <c r="B221" s="528"/>
      <c r="C221" s="528"/>
      <c r="D221" s="529">
        <v>1</v>
      </c>
      <c r="E221" s="529">
        <v>3</v>
      </c>
      <c r="F221" s="529">
        <v>1</v>
      </c>
      <c r="G221" s="529">
        <v>1</v>
      </c>
      <c r="H221" s="529">
        <v>6</v>
      </c>
      <c r="I221" s="529">
        <v>169</v>
      </c>
      <c r="J221" s="528"/>
      <c r="K221" s="529">
        <v>15</v>
      </c>
      <c r="L221" s="529">
        <v>786</v>
      </c>
      <c r="M221" s="529">
        <v>8</v>
      </c>
      <c r="N221" s="529">
        <v>77</v>
      </c>
      <c r="O221" s="517"/>
      <c r="P221" s="284">
        <f t="shared" si="33"/>
        <v>184</v>
      </c>
      <c r="Q221" s="285">
        <v>184</v>
      </c>
      <c r="R221" s="285">
        <f>SUM(N221,D221:F221)</f>
        <v>82</v>
      </c>
    </row>
    <row r="222" spans="1:18" ht="12.75">
      <c r="A222" s="527">
        <v>2010</v>
      </c>
      <c r="B222" s="528"/>
      <c r="C222" s="528"/>
      <c r="D222" s="528"/>
      <c r="E222" s="528"/>
      <c r="F222" s="528"/>
      <c r="G222" s="528"/>
      <c r="H222" s="528"/>
      <c r="I222" s="529">
        <v>3</v>
      </c>
      <c r="J222" s="528"/>
      <c r="K222" s="528"/>
      <c r="L222" s="529">
        <v>35</v>
      </c>
      <c r="M222" s="528"/>
      <c r="N222" s="528"/>
      <c r="O222" s="517"/>
      <c r="P222" s="284">
        <f t="shared" si="33"/>
        <v>3</v>
      </c>
      <c r="Q222" s="285">
        <v>3</v>
      </c>
      <c r="R222" s="285">
        <f>SUM(N222,D222:F222)</f>
        <v>0</v>
      </c>
    </row>
    <row r="223" spans="1:15" ht="12.75">
      <c r="A223" s="509"/>
      <c r="B223" s="517"/>
      <c r="C223" s="517"/>
      <c r="D223" s="517"/>
      <c r="E223" s="517"/>
      <c r="F223" s="517"/>
      <c r="G223" s="517"/>
      <c r="H223" s="517"/>
      <c r="I223" s="517"/>
      <c r="J223" s="517"/>
      <c r="K223" s="517"/>
      <c r="L223" s="517"/>
      <c r="M223" s="517"/>
      <c r="N223" s="517"/>
      <c r="O223" s="517"/>
    </row>
    <row r="224" spans="1:15" ht="12.75">
      <c r="A224" s="509"/>
      <c r="B224" s="517"/>
      <c r="C224" s="517"/>
      <c r="D224" s="517"/>
      <c r="E224" s="517"/>
      <c r="F224" s="517"/>
      <c r="G224" s="517"/>
      <c r="H224" s="517"/>
      <c r="I224" s="517"/>
      <c r="J224" s="517"/>
      <c r="K224" s="517"/>
      <c r="L224" s="517"/>
      <c r="M224" s="517"/>
      <c r="N224" s="517"/>
      <c r="O224" s="517"/>
    </row>
    <row r="225" ht="12.75">
      <c r="N225" s="284">
        <f>SUM(B208:N222)</f>
        <v>210058</v>
      </c>
    </row>
  </sheetData>
  <sheetProtection/>
  <mergeCells count="41">
    <mergeCell ref="N184:P184"/>
    <mergeCell ref="Q184:S184"/>
    <mergeCell ref="T184:V184"/>
    <mergeCell ref="H164:J164"/>
    <mergeCell ref="K164:M164"/>
    <mergeCell ref="N164:P164"/>
    <mergeCell ref="Q164:S164"/>
    <mergeCell ref="T164:V164"/>
    <mergeCell ref="A184:A185"/>
    <mergeCell ref="B184:D184"/>
    <mergeCell ref="E184:G184"/>
    <mergeCell ref="H184:J184"/>
    <mergeCell ref="K184:M184"/>
    <mergeCell ref="A149:A150"/>
    <mergeCell ref="B149:D149"/>
    <mergeCell ref="E149:G149"/>
    <mergeCell ref="A164:A165"/>
    <mergeCell ref="B164:D164"/>
    <mergeCell ref="E164:G164"/>
    <mergeCell ref="A111:A112"/>
    <mergeCell ref="B111:D111"/>
    <mergeCell ref="E111:G111"/>
    <mergeCell ref="H111:J111"/>
    <mergeCell ref="A128:A129"/>
    <mergeCell ref="B128:D128"/>
    <mergeCell ref="E128:G128"/>
    <mergeCell ref="H128:J128"/>
    <mergeCell ref="K111:M111"/>
    <mergeCell ref="T9:V9"/>
    <mergeCell ref="H149:J149"/>
    <mergeCell ref="K149:M149"/>
    <mergeCell ref="K128:M128"/>
    <mergeCell ref="K9:M9"/>
    <mergeCell ref="A2:V3"/>
    <mergeCell ref="A5:V7"/>
    <mergeCell ref="Q9:S9"/>
    <mergeCell ref="A9:A10"/>
    <mergeCell ref="B9:D9"/>
    <mergeCell ref="E9:G9"/>
    <mergeCell ref="H9:J9"/>
    <mergeCell ref="N9:P9"/>
  </mergeCells>
  <printOptions/>
  <pageMargins left="0.75" right="0.75" top="1" bottom="1" header="0.5" footer="0.5"/>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dimension ref="A1:I354"/>
  <sheetViews>
    <sheetView zoomScalePageLayoutView="0" workbookViewId="0" topLeftCell="A1">
      <selection activeCell="K33" sqref="K33"/>
    </sheetView>
  </sheetViews>
  <sheetFormatPr defaultColWidth="9.140625" defaultRowHeight="12.75"/>
  <cols>
    <col min="1" max="1" width="14.7109375" style="509" customWidth="1"/>
    <col min="2" max="2" width="11.140625" style="509" customWidth="1"/>
    <col min="3" max="3" width="18.421875" style="509" customWidth="1"/>
    <col min="4" max="4" width="29.57421875" style="509" customWidth="1"/>
    <col min="5" max="16384" width="9.140625" style="285" customWidth="1"/>
  </cols>
  <sheetData>
    <row r="1" ht="18">
      <c r="A1" s="511" t="s">
        <v>340</v>
      </c>
    </row>
    <row r="3" spans="1:9" ht="12.75" customHeight="1">
      <c r="A3" s="605" t="s">
        <v>348</v>
      </c>
      <c r="B3" s="605"/>
      <c r="C3" s="605"/>
      <c r="D3" s="605"/>
      <c r="E3" s="605"/>
      <c r="F3" s="605"/>
      <c r="G3" s="605"/>
      <c r="H3" s="605"/>
      <c r="I3" s="605"/>
    </row>
    <row r="4" spans="1:9" ht="12.75">
      <c r="A4" s="605"/>
      <c r="B4" s="605"/>
      <c r="C4" s="605"/>
      <c r="D4" s="605"/>
      <c r="E4" s="605"/>
      <c r="F4" s="605"/>
      <c r="G4" s="605"/>
      <c r="H4" s="605"/>
      <c r="I4" s="605"/>
    </row>
    <row r="5" spans="1:9" ht="12.75">
      <c r="A5" s="605"/>
      <c r="B5" s="605"/>
      <c r="C5" s="605"/>
      <c r="D5" s="605"/>
      <c r="E5" s="605"/>
      <c r="F5" s="605"/>
      <c r="G5" s="605"/>
      <c r="H5" s="605"/>
      <c r="I5" s="605"/>
    </row>
    <row r="6" spans="1:9" ht="12.75">
      <c r="A6" s="605"/>
      <c r="B6" s="605"/>
      <c r="C6" s="605"/>
      <c r="D6" s="605"/>
      <c r="E6" s="605"/>
      <c r="F6" s="605"/>
      <c r="G6" s="605"/>
      <c r="H6" s="605"/>
      <c r="I6" s="605"/>
    </row>
    <row r="7" spans="1:9" ht="12.75">
      <c r="A7" s="605"/>
      <c r="B7" s="605"/>
      <c r="C7" s="605"/>
      <c r="D7" s="605"/>
      <c r="E7" s="605"/>
      <c r="F7" s="605"/>
      <c r="G7" s="605"/>
      <c r="H7" s="605"/>
      <c r="I7" s="605"/>
    </row>
    <row r="9" spans="1:4" ht="25.5">
      <c r="A9" s="512" t="s">
        <v>339</v>
      </c>
      <c r="B9" s="513" t="s">
        <v>326</v>
      </c>
      <c r="C9" s="513" t="s">
        <v>327</v>
      </c>
      <c r="D9" s="513" t="s">
        <v>328</v>
      </c>
    </row>
    <row r="10" spans="1:4" ht="12.75">
      <c r="A10" s="514">
        <v>407</v>
      </c>
      <c r="B10" s="515">
        <v>1996</v>
      </c>
      <c r="C10" s="515" t="s">
        <v>180</v>
      </c>
      <c r="D10" s="515" t="s">
        <v>222</v>
      </c>
    </row>
    <row r="11" spans="1:4" ht="12.75">
      <c r="A11" s="514">
        <v>1</v>
      </c>
      <c r="B11" s="515">
        <v>1996</v>
      </c>
      <c r="C11" s="515" t="s">
        <v>180</v>
      </c>
      <c r="D11" s="515" t="s">
        <v>243</v>
      </c>
    </row>
    <row r="12" spans="1:4" ht="12.75">
      <c r="A12" s="514">
        <v>695</v>
      </c>
      <c r="B12" s="515">
        <v>1996</v>
      </c>
      <c r="C12" s="515" t="s">
        <v>223</v>
      </c>
      <c r="D12" s="515" t="s">
        <v>224</v>
      </c>
    </row>
    <row r="13" spans="1:4" ht="12.75">
      <c r="A13" s="514">
        <v>896</v>
      </c>
      <c r="B13" s="515">
        <v>1996</v>
      </c>
      <c r="C13" s="515" t="s">
        <v>194</v>
      </c>
      <c r="D13" s="515" t="s">
        <v>197</v>
      </c>
    </row>
    <row r="14" spans="1:4" ht="12.75">
      <c r="A14" s="514">
        <v>386</v>
      </c>
      <c r="B14" s="515">
        <v>1997</v>
      </c>
      <c r="C14" s="515" t="s">
        <v>180</v>
      </c>
      <c r="D14" s="515" t="s">
        <v>222</v>
      </c>
    </row>
    <row r="15" spans="1:4" ht="12.75">
      <c r="A15" s="514">
        <v>956</v>
      </c>
      <c r="B15" s="515">
        <v>1997</v>
      </c>
      <c r="C15" s="515" t="s">
        <v>223</v>
      </c>
      <c r="D15" s="515" t="s">
        <v>224</v>
      </c>
    </row>
    <row r="16" spans="1:4" ht="12.75">
      <c r="A16" s="514">
        <v>290</v>
      </c>
      <c r="B16" s="515">
        <v>1998</v>
      </c>
      <c r="C16" s="515" t="s">
        <v>180</v>
      </c>
      <c r="D16" s="515" t="s">
        <v>241</v>
      </c>
    </row>
    <row r="17" spans="1:4" ht="12.75">
      <c r="A17" s="514">
        <v>153</v>
      </c>
      <c r="B17" s="515">
        <v>1998</v>
      </c>
      <c r="C17" s="515" t="s">
        <v>180</v>
      </c>
      <c r="D17" s="515" t="s">
        <v>247</v>
      </c>
    </row>
    <row r="18" spans="1:4" ht="12.75">
      <c r="A18" s="514">
        <v>1442</v>
      </c>
      <c r="B18" s="515">
        <v>1998</v>
      </c>
      <c r="C18" s="515" t="s">
        <v>180</v>
      </c>
      <c r="D18" s="515" t="s">
        <v>207</v>
      </c>
    </row>
    <row r="19" spans="1:4" ht="12.75">
      <c r="A19" s="514">
        <v>569</v>
      </c>
      <c r="B19" s="515">
        <v>1998</v>
      </c>
      <c r="C19" s="515" t="s">
        <v>180</v>
      </c>
      <c r="D19" s="515" t="s">
        <v>222</v>
      </c>
    </row>
    <row r="20" spans="1:4" ht="12.75">
      <c r="A20" s="514">
        <v>337</v>
      </c>
      <c r="B20" s="515">
        <v>1998</v>
      </c>
      <c r="C20" s="515" t="s">
        <v>223</v>
      </c>
      <c r="D20" s="515" t="s">
        <v>250</v>
      </c>
    </row>
    <row r="21" spans="1:4" ht="12.75">
      <c r="A21" s="514">
        <v>1005</v>
      </c>
      <c r="B21" s="515">
        <v>1998</v>
      </c>
      <c r="C21" s="515" t="s">
        <v>194</v>
      </c>
      <c r="D21" s="515" t="s">
        <v>197</v>
      </c>
    </row>
    <row r="22" spans="1:4" ht="12.75">
      <c r="A22" s="514">
        <v>1515</v>
      </c>
      <c r="B22" s="515">
        <v>1998</v>
      </c>
      <c r="C22" s="515" t="s">
        <v>205</v>
      </c>
      <c r="D22" s="515" t="s">
        <v>206</v>
      </c>
    </row>
    <row r="23" spans="1:4" ht="12.75">
      <c r="A23" s="514">
        <v>458</v>
      </c>
      <c r="B23" s="515">
        <v>1999</v>
      </c>
      <c r="C23" s="515" t="s">
        <v>180</v>
      </c>
      <c r="D23" s="515" t="s">
        <v>241</v>
      </c>
    </row>
    <row r="24" spans="1:4" ht="12.75">
      <c r="A24" s="514">
        <v>262</v>
      </c>
      <c r="B24" s="515">
        <v>1999</v>
      </c>
      <c r="C24" s="515" t="s">
        <v>180</v>
      </c>
      <c r="D24" s="515" t="s">
        <v>247</v>
      </c>
    </row>
    <row r="25" spans="1:4" ht="12.75">
      <c r="A25" s="514">
        <v>302</v>
      </c>
      <c r="B25" s="515">
        <v>1999</v>
      </c>
      <c r="C25" s="515" t="s">
        <v>180</v>
      </c>
      <c r="D25" s="515" t="s">
        <v>243</v>
      </c>
    </row>
    <row r="26" spans="1:4" ht="12.75">
      <c r="A26" s="514">
        <v>290</v>
      </c>
      <c r="B26" s="515">
        <v>1999</v>
      </c>
      <c r="C26" s="515" t="s">
        <v>180</v>
      </c>
      <c r="D26" s="515" t="s">
        <v>238</v>
      </c>
    </row>
    <row r="27" spans="1:4" ht="12.75">
      <c r="A27" s="514">
        <v>1683</v>
      </c>
      <c r="B27" s="515">
        <v>1999</v>
      </c>
      <c r="C27" s="515" t="s">
        <v>194</v>
      </c>
      <c r="D27" s="515" t="s">
        <v>197</v>
      </c>
    </row>
    <row r="28" spans="1:4" ht="12.75">
      <c r="A28" s="514">
        <v>2183</v>
      </c>
      <c r="B28" s="515">
        <v>1999</v>
      </c>
      <c r="C28" s="515" t="s">
        <v>194</v>
      </c>
      <c r="D28" s="515" t="s">
        <v>195</v>
      </c>
    </row>
    <row r="29" spans="1:4" ht="12.75">
      <c r="A29" s="514">
        <v>976</v>
      </c>
      <c r="B29" s="515">
        <v>1999</v>
      </c>
      <c r="C29" s="515" t="s">
        <v>220</v>
      </c>
      <c r="D29" s="515" t="s">
        <v>221</v>
      </c>
    </row>
    <row r="30" spans="1:4" ht="12.75">
      <c r="A30" s="514">
        <v>626</v>
      </c>
      <c r="B30" s="515">
        <v>2000</v>
      </c>
      <c r="C30" s="515" t="s">
        <v>234</v>
      </c>
      <c r="D30" s="515" t="s">
        <v>235</v>
      </c>
    </row>
    <row r="31" spans="1:4" ht="12.75">
      <c r="A31" s="514">
        <v>335</v>
      </c>
      <c r="B31" s="515">
        <v>2000</v>
      </c>
      <c r="C31" s="515" t="s">
        <v>180</v>
      </c>
      <c r="D31" s="515" t="s">
        <v>241</v>
      </c>
    </row>
    <row r="32" spans="1:4" ht="12.75">
      <c r="A32" s="514">
        <v>398</v>
      </c>
      <c r="B32" s="515">
        <v>2000</v>
      </c>
      <c r="C32" s="515" t="s">
        <v>180</v>
      </c>
      <c r="D32" s="515" t="s">
        <v>247</v>
      </c>
    </row>
    <row r="33" spans="1:4" ht="12.75">
      <c r="A33" s="514">
        <v>318</v>
      </c>
      <c r="B33" s="515">
        <v>2000</v>
      </c>
      <c r="C33" s="515" t="s">
        <v>180</v>
      </c>
      <c r="D33" s="515" t="s">
        <v>251</v>
      </c>
    </row>
    <row r="34" spans="1:4" ht="12.75">
      <c r="A34" s="514">
        <v>9</v>
      </c>
      <c r="B34" s="515">
        <v>2000</v>
      </c>
      <c r="C34" s="515" t="s">
        <v>180</v>
      </c>
      <c r="D34" s="515" t="s">
        <v>222</v>
      </c>
    </row>
    <row r="35" spans="1:4" ht="12.75">
      <c r="A35" s="514">
        <v>396</v>
      </c>
      <c r="B35" s="515">
        <v>2000</v>
      </c>
      <c r="C35" s="515" t="s">
        <v>180</v>
      </c>
      <c r="D35" s="515" t="s">
        <v>243</v>
      </c>
    </row>
    <row r="36" spans="1:4" ht="12.75">
      <c r="A36" s="514">
        <v>1615</v>
      </c>
      <c r="B36" s="515">
        <v>2000</v>
      </c>
      <c r="C36" s="515" t="s">
        <v>180</v>
      </c>
      <c r="D36" s="515" t="s">
        <v>203</v>
      </c>
    </row>
    <row r="37" spans="1:4" ht="12.75">
      <c r="A37" s="514">
        <v>1534</v>
      </c>
      <c r="B37" s="515">
        <v>2000</v>
      </c>
      <c r="C37" s="515" t="s">
        <v>180</v>
      </c>
      <c r="D37" s="515" t="s">
        <v>204</v>
      </c>
    </row>
    <row r="38" spans="1:4" ht="12.75">
      <c r="A38" s="514">
        <v>1</v>
      </c>
      <c r="B38" s="515">
        <v>2000</v>
      </c>
      <c r="C38" s="515" t="s">
        <v>180</v>
      </c>
      <c r="D38" s="515" t="s">
        <v>325</v>
      </c>
    </row>
    <row r="39" spans="1:4" ht="12.75">
      <c r="A39" s="514">
        <v>1</v>
      </c>
      <c r="B39" s="515">
        <v>2000</v>
      </c>
      <c r="C39" s="515" t="s">
        <v>180</v>
      </c>
      <c r="D39" s="515" t="s">
        <v>318</v>
      </c>
    </row>
    <row r="40" spans="1:4" ht="12.75">
      <c r="A40" s="514">
        <v>345</v>
      </c>
      <c r="B40" s="515">
        <v>2000</v>
      </c>
      <c r="C40" s="515" t="s">
        <v>230</v>
      </c>
      <c r="D40" s="515" t="s">
        <v>249</v>
      </c>
    </row>
    <row r="41" spans="1:4" ht="12.75">
      <c r="A41" s="514">
        <v>2</v>
      </c>
      <c r="B41" s="515">
        <v>2000</v>
      </c>
      <c r="C41" s="515" t="s">
        <v>232</v>
      </c>
      <c r="D41" s="515" t="s">
        <v>303</v>
      </c>
    </row>
    <row r="42" spans="1:4" ht="12.75">
      <c r="A42" s="514">
        <v>787</v>
      </c>
      <c r="B42" s="515">
        <v>2000</v>
      </c>
      <c r="C42" s="515" t="s">
        <v>209</v>
      </c>
      <c r="D42" s="515" t="s">
        <v>229</v>
      </c>
    </row>
    <row r="43" spans="1:4" ht="12.75">
      <c r="A43" s="514">
        <v>1992</v>
      </c>
      <c r="B43" s="515">
        <v>2000</v>
      </c>
      <c r="C43" s="515" t="s">
        <v>194</v>
      </c>
      <c r="D43" s="515" t="s">
        <v>197</v>
      </c>
    </row>
    <row r="44" spans="1:4" ht="12.75">
      <c r="A44" s="514">
        <v>4112</v>
      </c>
      <c r="B44" s="515">
        <v>2000</v>
      </c>
      <c r="C44" s="515" t="s">
        <v>182</v>
      </c>
      <c r="D44" s="515" t="s">
        <v>187</v>
      </c>
    </row>
    <row r="45" spans="1:4" ht="12.75">
      <c r="A45" s="514">
        <v>6059</v>
      </c>
      <c r="B45" s="515">
        <v>2000</v>
      </c>
      <c r="C45" s="515" t="s">
        <v>182</v>
      </c>
      <c r="D45" s="515" t="s">
        <v>183</v>
      </c>
    </row>
    <row r="46" spans="1:4" ht="12.75">
      <c r="A46" s="514">
        <v>1029</v>
      </c>
      <c r="B46" s="515">
        <v>2000</v>
      </c>
      <c r="C46" s="515" t="s">
        <v>182</v>
      </c>
      <c r="D46" s="515" t="s">
        <v>196</v>
      </c>
    </row>
    <row r="47" spans="1:4" ht="12.75">
      <c r="A47" s="514">
        <v>931</v>
      </c>
      <c r="B47" s="515">
        <v>2000</v>
      </c>
      <c r="C47" s="515" t="s">
        <v>220</v>
      </c>
      <c r="D47" s="515" t="s">
        <v>221</v>
      </c>
    </row>
    <row r="48" spans="1:4" ht="12.75">
      <c r="A48" s="514">
        <v>403</v>
      </c>
      <c r="B48" s="515">
        <v>2001</v>
      </c>
      <c r="C48" s="515" t="s">
        <v>180</v>
      </c>
      <c r="D48" s="515" t="s">
        <v>245</v>
      </c>
    </row>
    <row r="49" spans="1:4" ht="12.75">
      <c r="A49" s="514">
        <v>301</v>
      </c>
      <c r="B49" s="515">
        <v>2001</v>
      </c>
      <c r="C49" s="515" t="s">
        <v>180</v>
      </c>
      <c r="D49" s="515" t="s">
        <v>241</v>
      </c>
    </row>
    <row r="50" spans="1:4" ht="12.75">
      <c r="A50" s="514">
        <v>372</v>
      </c>
      <c r="B50" s="515">
        <v>2001</v>
      </c>
      <c r="C50" s="515" t="s">
        <v>180</v>
      </c>
      <c r="D50" s="515" t="s">
        <v>243</v>
      </c>
    </row>
    <row r="51" spans="1:4" ht="12.75">
      <c r="A51" s="514">
        <v>547</v>
      </c>
      <c r="B51" s="515">
        <v>2001</v>
      </c>
      <c r="C51" s="515" t="s">
        <v>180</v>
      </c>
      <c r="D51" s="515" t="s">
        <v>238</v>
      </c>
    </row>
    <row r="52" spans="1:4" ht="12.75">
      <c r="A52" s="514">
        <v>754</v>
      </c>
      <c r="B52" s="515">
        <v>2001</v>
      </c>
      <c r="C52" s="515" t="s">
        <v>230</v>
      </c>
      <c r="D52" s="515" t="s">
        <v>231</v>
      </c>
    </row>
    <row r="53" spans="1:4" ht="12.75">
      <c r="A53" s="514">
        <v>1687</v>
      </c>
      <c r="B53" s="515">
        <v>2001</v>
      </c>
      <c r="C53" s="515" t="s">
        <v>194</v>
      </c>
      <c r="D53" s="515" t="s">
        <v>197</v>
      </c>
    </row>
    <row r="54" spans="1:4" ht="12.75">
      <c r="A54" s="514">
        <v>3949</v>
      </c>
      <c r="B54" s="515">
        <v>2001</v>
      </c>
      <c r="C54" s="515" t="s">
        <v>182</v>
      </c>
      <c r="D54" s="515" t="s">
        <v>187</v>
      </c>
    </row>
    <row r="55" spans="1:4" ht="12.75">
      <c r="A55" s="514">
        <v>4160</v>
      </c>
      <c r="B55" s="515">
        <v>2001</v>
      </c>
      <c r="C55" s="515" t="s">
        <v>182</v>
      </c>
      <c r="D55" s="515" t="s">
        <v>183</v>
      </c>
    </row>
    <row r="56" spans="1:4" ht="12.75">
      <c r="A56" s="514">
        <v>3168</v>
      </c>
      <c r="B56" s="515">
        <v>2001</v>
      </c>
      <c r="C56" s="515" t="s">
        <v>182</v>
      </c>
      <c r="D56" s="515" t="s">
        <v>190</v>
      </c>
    </row>
    <row r="57" spans="1:4" ht="12.75">
      <c r="A57" s="514">
        <v>2010</v>
      </c>
      <c r="B57" s="515">
        <v>2001</v>
      </c>
      <c r="C57" s="515" t="s">
        <v>182</v>
      </c>
      <c r="D57" s="515" t="s">
        <v>196</v>
      </c>
    </row>
    <row r="58" spans="1:4" ht="12.75">
      <c r="A58" s="514">
        <v>608</v>
      </c>
      <c r="B58" s="515">
        <v>2001</v>
      </c>
      <c r="C58" s="515" t="s">
        <v>220</v>
      </c>
      <c r="D58" s="515" t="s">
        <v>221</v>
      </c>
    </row>
    <row r="59" spans="1:4" ht="12.75">
      <c r="A59" s="514">
        <v>593</v>
      </c>
      <c r="B59" s="515">
        <v>2001</v>
      </c>
      <c r="C59" s="515" t="s">
        <v>178</v>
      </c>
      <c r="D59" s="515" t="s">
        <v>237</v>
      </c>
    </row>
    <row r="60" spans="1:4" ht="12.75">
      <c r="A60" s="514">
        <v>1</v>
      </c>
      <c r="B60" s="515">
        <v>2002</v>
      </c>
      <c r="C60" s="515" t="s">
        <v>180</v>
      </c>
      <c r="D60" s="515" t="s">
        <v>322</v>
      </c>
    </row>
    <row r="61" spans="1:4" ht="12.75">
      <c r="A61" s="514">
        <v>6736</v>
      </c>
      <c r="B61" s="515">
        <v>2002</v>
      </c>
      <c r="C61" s="515" t="s">
        <v>180</v>
      </c>
      <c r="D61" s="515" t="s">
        <v>181</v>
      </c>
    </row>
    <row r="62" spans="1:4" ht="12.75">
      <c r="A62" s="514">
        <v>410</v>
      </c>
      <c r="B62" s="515">
        <v>2002</v>
      </c>
      <c r="C62" s="515" t="s">
        <v>180</v>
      </c>
      <c r="D62" s="515" t="s">
        <v>243</v>
      </c>
    </row>
    <row r="63" spans="1:4" ht="12.75">
      <c r="A63" s="514">
        <v>552</v>
      </c>
      <c r="B63" s="515">
        <v>2002</v>
      </c>
      <c r="C63" s="515" t="s">
        <v>180</v>
      </c>
      <c r="D63" s="515" t="s">
        <v>238</v>
      </c>
    </row>
    <row r="64" spans="1:4" ht="12.75">
      <c r="A64" s="514">
        <v>1135</v>
      </c>
      <c r="B64" s="515">
        <v>2002</v>
      </c>
      <c r="C64" s="515" t="s">
        <v>180</v>
      </c>
      <c r="D64" s="515" t="s">
        <v>214</v>
      </c>
    </row>
    <row r="65" spans="1:4" ht="12.75">
      <c r="A65" s="514">
        <v>321</v>
      </c>
      <c r="B65" s="515">
        <v>2002</v>
      </c>
      <c r="C65" s="515" t="s">
        <v>230</v>
      </c>
      <c r="D65" s="515" t="s">
        <v>249</v>
      </c>
    </row>
    <row r="66" spans="1:4" ht="12.75">
      <c r="A66" s="514">
        <v>1037</v>
      </c>
      <c r="B66" s="515">
        <v>2002</v>
      </c>
      <c r="C66" s="515" t="s">
        <v>217</v>
      </c>
      <c r="D66" s="515" t="s">
        <v>218</v>
      </c>
    </row>
    <row r="67" spans="1:4" ht="12.75">
      <c r="A67" s="514">
        <v>918</v>
      </c>
      <c r="B67" s="515">
        <v>2002</v>
      </c>
      <c r="C67" s="515" t="s">
        <v>194</v>
      </c>
      <c r="D67" s="515" t="s">
        <v>197</v>
      </c>
    </row>
    <row r="68" spans="1:4" ht="12.75">
      <c r="A68" s="514">
        <v>21</v>
      </c>
      <c r="B68" s="515">
        <v>2002</v>
      </c>
      <c r="C68" s="515" t="s">
        <v>194</v>
      </c>
      <c r="D68" s="515" t="s">
        <v>280</v>
      </c>
    </row>
    <row r="69" spans="1:4" ht="12.75">
      <c r="A69" s="514">
        <v>255</v>
      </c>
      <c r="B69" s="515">
        <v>2002</v>
      </c>
      <c r="C69" s="515" t="s">
        <v>182</v>
      </c>
      <c r="D69" s="515" t="s">
        <v>253</v>
      </c>
    </row>
    <row r="70" spans="1:4" ht="12.75">
      <c r="A70" s="514">
        <v>471</v>
      </c>
      <c r="B70" s="515">
        <v>2002</v>
      </c>
      <c r="C70" s="515" t="s">
        <v>201</v>
      </c>
      <c r="D70" s="515" t="s">
        <v>240</v>
      </c>
    </row>
    <row r="71" spans="1:4" ht="12.75">
      <c r="A71" s="514">
        <v>28</v>
      </c>
      <c r="B71" s="515">
        <v>2002</v>
      </c>
      <c r="C71" s="515" t="s">
        <v>178</v>
      </c>
      <c r="D71" s="515" t="s">
        <v>199</v>
      </c>
    </row>
    <row r="72" spans="1:4" ht="12.75">
      <c r="A72" s="514">
        <v>499</v>
      </c>
      <c r="B72" s="515">
        <v>2002</v>
      </c>
      <c r="C72" s="515" t="s">
        <v>178</v>
      </c>
      <c r="D72" s="515" t="s">
        <v>239</v>
      </c>
    </row>
    <row r="73" spans="1:4" ht="12.75">
      <c r="A73" s="514">
        <v>1</v>
      </c>
      <c r="B73" s="515">
        <v>2002</v>
      </c>
      <c r="C73" s="515" t="s">
        <v>178</v>
      </c>
      <c r="D73" s="515" t="s">
        <v>186</v>
      </c>
    </row>
    <row r="74" spans="1:4" ht="12.75">
      <c r="A74" s="514">
        <v>1699</v>
      </c>
      <c r="B74" s="515">
        <v>2002</v>
      </c>
      <c r="C74" s="515" t="s">
        <v>198</v>
      </c>
      <c r="D74" s="515" t="s">
        <v>199</v>
      </c>
    </row>
    <row r="75" spans="1:4" ht="12.75">
      <c r="A75" s="514">
        <v>866</v>
      </c>
      <c r="B75" s="515">
        <v>2003</v>
      </c>
      <c r="C75" s="515" t="s">
        <v>225</v>
      </c>
      <c r="D75" s="515" t="s">
        <v>226</v>
      </c>
    </row>
    <row r="76" spans="1:4" ht="12.75">
      <c r="A76" s="514">
        <v>14</v>
      </c>
      <c r="B76" s="515">
        <v>2003</v>
      </c>
      <c r="C76" s="515" t="s">
        <v>180</v>
      </c>
      <c r="D76" s="515" t="s">
        <v>241</v>
      </c>
    </row>
    <row r="77" spans="1:4" ht="12.75">
      <c r="A77" s="514">
        <v>2621</v>
      </c>
      <c r="B77" s="515">
        <v>2003</v>
      </c>
      <c r="C77" s="515" t="s">
        <v>180</v>
      </c>
      <c r="D77" s="515" t="s">
        <v>191</v>
      </c>
    </row>
    <row r="78" spans="1:4" ht="12.75">
      <c r="A78" s="514">
        <v>2</v>
      </c>
      <c r="B78" s="515">
        <v>2003</v>
      </c>
      <c r="C78" s="515" t="s">
        <v>180</v>
      </c>
      <c r="D78" s="515" t="s">
        <v>308</v>
      </c>
    </row>
    <row r="79" spans="1:4" ht="12.75">
      <c r="A79" s="514">
        <v>974</v>
      </c>
      <c r="B79" s="515">
        <v>2003</v>
      </c>
      <c r="C79" s="515" t="s">
        <v>180</v>
      </c>
      <c r="D79" s="515" t="s">
        <v>222</v>
      </c>
    </row>
    <row r="80" spans="1:4" ht="12.75">
      <c r="A80" s="514">
        <v>379</v>
      </c>
      <c r="B80" s="515">
        <v>2003</v>
      </c>
      <c r="C80" s="515" t="s">
        <v>223</v>
      </c>
      <c r="D80" s="515" t="s">
        <v>248</v>
      </c>
    </row>
    <row r="81" spans="1:4" ht="12.75">
      <c r="A81" s="514">
        <v>1724</v>
      </c>
      <c r="B81" s="515">
        <v>2003</v>
      </c>
      <c r="C81" s="515" t="s">
        <v>194</v>
      </c>
      <c r="D81" s="515" t="s">
        <v>197</v>
      </c>
    </row>
    <row r="82" spans="1:4" ht="12.75">
      <c r="A82" s="514">
        <v>108</v>
      </c>
      <c r="B82" s="515">
        <v>2003</v>
      </c>
      <c r="C82" s="515" t="s">
        <v>194</v>
      </c>
      <c r="D82" s="515" t="s">
        <v>266</v>
      </c>
    </row>
    <row r="83" spans="1:4" ht="12.75">
      <c r="A83" s="514">
        <v>26</v>
      </c>
      <c r="B83" s="515">
        <v>2003</v>
      </c>
      <c r="C83" s="515" t="s">
        <v>178</v>
      </c>
      <c r="D83" s="515" t="s">
        <v>199</v>
      </c>
    </row>
    <row r="84" spans="1:4" ht="12.75">
      <c r="A84" s="514">
        <v>413</v>
      </c>
      <c r="B84" s="515">
        <v>2003</v>
      </c>
      <c r="C84" s="515" t="s">
        <v>178</v>
      </c>
      <c r="D84" s="515" t="s">
        <v>239</v>
      </c>
    </row>
    <row r="85" spans="1:4" ht="12.75">
      <c r="A85" s="514">
        <v>2</v>
      </c>
      <c r="B85" s="515">
        <v>2003</v>
      </c>
      <c r="C85" s="515" t="s">
        <v>178</v>
      </c>
      <c r="D85" s="515" t="s">
        <v>186</v>
      </c>
    </row>
    <row r="86" spans="1:4" ht="12.75">
      <c r="A86" s="514">
        <v>1654</v>
      </c>
      <c r="B86" s="515">
        <v>2003</v>
      </c>
      <c r="C86" s="515" t="s">
        <v>198</v>
      </c>
      <c r="D86" s="515" t="s">
        <v>199</v>
      </c>
    </row>
    <row r="87" spans="1:4" ht="12.75">
      <c r="A87" s="514">
        <v>396</v>
      </c>
      <c r="B87" s="515">
        <v>2004</v>
      </c>
      <c r="C87" s="515" t="s">
        <v>180</v>
      </c>
      <c r="D87" s="515" t="s">
        <v>241</v>
      </c>
    </row>
    <row r="88" spans="1:4" ht="12.75">
      <c r="A88" s="514">
        <v>282</v>
      </c>
      <c r="B88" s="515">
        <v>2004</v>
      </c>
      <c r="C88" s="515" t="s">
        <v>180</v>
      </c>
      <c r="D88" s="515" t="s">
        <v>252</v>
      </c>
    </row>
    <row r="89" spans="1:4" ht="12.75">
      <c r="A89" s="514">
        <v>1696</v>
      </c>
      <c r="B89" s="515">
        <v>2004</v>
      </c>
      <c r="C89" s="515" t="s">
        <v>180</v>
      </c>
      <c r="D89" s="515" t="s">
        <v>200</v>
      </c>
    </row>
    <row r="90" spans="1:4" ht="12.75">
      <c r="A90" s="514">
        <v>3</v>
      </c>
      <c r="B90" s="515">
        <v>2004</v>
      </c>
      <c r="C90" s="515" t="s">
        <v>180</v>
      </c>
      <c r="D90" s="515" t="s">
        <v>191</v>
      </c>
    </row>
    <row r="91" spans="1:4" ht="12.75">
      <c r="A91" s="514">
        <v>921</v>
      </c>
      <c r="B91" s="515">
        <v>2004</v>
      </c>
      <c r="C91" s="515" t="s">
        <v>180</v>
      </c>
      <c r="D91" s="515" t="s">
        <v>222</v>
      </c>
    </row>
    <row r="92" spans="1:4" ht="12.75">
      <c r="A92" s="514">
        <v>1701</v>
      </c>
      <c r="B92" s="515">
        <v>2004</v>
      </c>
      <c r="C92" s="515" t="s">
        <v>194</v>
      </c>
      <c r="D92" s="515" t="s">
        <v>197</v>
      </c>
    </row>
    <row r="93" spans="1:4" ht="12.75">
      <c r="A93" s="514">
        <v>52</v>
      </c>
      <c r="B93" s="515">
        <v>2004</v>
      </c>
      <c r="C93" s="515" t="s">
        <v>194</v>
      </c>
      <c r="D93" s="515" t="s">
        <v>266</v>
      </c>
    </row>
    <row r="94" spans="1:4" ht="12.75">
      <c r="A94" s="514">
        <v>993</v>
      </c>
      <c r="B94" s="515">
        <v>2004</v>
      </c>
      <c r="C94" s="515" t="s">
        <v>178</v>
      </c>
      <c r="D94" s="515" t="s">
        <v>219</v>
      </c>
    </row>
    <row r="95" spans="1:4" ht="12.75">
      <c r="A95" s="514">
        <v>5</v>
      </c>
      <c r="B95" s="515">
        <v>2005</v>
      </c>
      <c r="C95" s="515" t="s">
        <v>180</v>
      </c>
      <c r="D95" s="515" t="s">
        <v>294</v>
      </c>
    </row>
    <row r="96" spans="1:4" ht="12.75">
      <c r="A96" s="514">
        <v>400</v>
      </c>
      <c r="B96" s="515">
        <v>2005</v>
      </c>
      <c r="C96" s="515" t="s">
        <v>180</v>
      </c>
      <c r="D96" s="515" t="s">
        <v>246</v>
      </c>
    </row>
    <row r="97" spans="1:4" ht="12.75">
      <c r="A97" s="514">
        <v>246</v>
      </c>
      <c r="B97" s="515">
        <v>2005</v>
      </c>
      <c r="C97" s="515" t="s">
        <v>254</v>
      </c>
      <c r="D97" s="515" t="s">
        <v>255</v>
      </c>
    </row>
    <row r="98" spans="1:4" ht="12.75">
      <c r="A98" s="514">
        <v>8</v>
      </c>
      <c r="B98" s="515">
        <v>2005</v>
      </c>
      <c r="C98" s="515" t="s">
        <v>287</v>
      </c>
      <c r="D98" s="515" t="s">
        <v>288</v>
      </c>
    </row>
    <row r="99" spans="1:4" ht="12.75">
      <c r="A99" s="514">
        <v>1240</v>
      </c>
      <c r="B99" s="515">
        <v>2005</v>
      </c>
      <c r="C99" s="515" t="s">
        <v>178</v>
      </c>
      <c r="D99" s="515" t="s">
        <v>213</v>
      </c>
    </row>
    <row r="100" spans="1:4" ht="12.75">
      <c r="A100" s="514">
        <v>2313</v>
      </c>
      <c r="B100" s="515">
        <v>2006</v>
      </c>
      <c r="C100" s="515" t="s">
        <v>192</v>
      </c>
      <c r="D100" s="515" t="s">
        <v>193</v>
      </c>
    </row>
    <row r="101" spans="1:4" ht="12.75">
      <c r="A101" s="514">
        <v>4047</v>
      </c>
      <c r="B101" s="515">
        <v>2006</v>
      </c>
      <c r="C101" s="515" t="s">
        <v>188</v>
      </c>
      <c r="D101" s="515" t="s">
        <v>189</v>
      </c>
    </row>
    <row r="102" spans="1:4" ht="12.75">
      <c r="A102" s="514">
        <v>737</v>
      </c>
      <c r="B102" s="515">
        <v>2006</v>
      </c>
      <c r="C102" s="515" t="s">
        <v>232</v>
      </c>
      <c r="D102" s="515" t="s">
        <v>233</v>
      </c>
    </row>
    <row r="103" spans="1:4" ht="12.75">
      <c r="A103" s="514">
        <v>2</v>
      </c>
      <c r="B103" s="515">
        <v>2006</v>
      </c>
      <c r="C103" s="515" t="s">
        <v>209</v>
      </c>
      <c r="D103" s="515" t="s">
        <v>307</v>
      </c>
    </row>
    <row r="104" spans="1:4" ht="12.75">
      <c r="A104" s="514">
        <v>602</v>
      </c>
      <c r="B104" s="515">
        <v>2006</v>
      </c>
      <c r="C104" s="515" t="s">
        <v>209</v>
      </c>
      <c r="D104" s="515" t="s">
        <v>236</v>
      </c>
    </row>
    <row r="105" spans="1:4" ht="12.75">
      <c r="A105" s="514">
        <v>1074</v>
      </c>
      <c r="B105" s="515">
        <v>2006</v>
      </c>
      <c r="C105" s="515" t="s">
        <v>215</v>
      </c>
      <c r="D105" s="515" t="s">
        <v>216</v>
      </c>
    </row>
    <row r="106" spans="1:4" ht="12.75">
      <c r="A106" s="514">
        <v>26</v>
      </c>
      <c r="B106" s="515">
        <v>2006</v>
      </c>
      <c r="C106" s="515" t="s">
        <v>256</v>
      </c>
      <c r="D106" s="515" t="s">
        <v>275</v>
      </c>
    </row>
    <row r="107" spans="1:4" ht="12.75">
      <c r="A107" s="514">
        <v>156</v>
      </c>
      <c r="B107" s="515">
        <v>2006</v>
      </c>
      <c r="C107" s="515" t="s">
        <v>256</v>
      </c>
      <c r="D107" s="515" t="s">
        <v>261</v>
      </c>
    </row>
    <row r="108" spans="1:4" ht="12.75">
      <c r="A108" s="514">
        <v>17</v>
      </c>
      <c r="B108" s="515">
        <v>2006</v>
      </c>
      <c r="C108" s="515" t="s">
        <v>256</v>
      </c>
      <c r="D108" s="515" t="s">
        <v>282</v>
      </c>
    </row>
    <row r="109" spans="1:4" ht="12.75">
      <c r="A109" s="514">
        <v>1</v>
      </c>
      <c r="B109" s="515">
        <v>2006</v>
      </c>
      <c r="C109" s="515" t="s">
        <v>256</v>
      </c>
      <c r="D109" s="515" t="s">
        <v>323</v>
      </c>
    </row>
    <row r="110" spans="1:4" ht="12.75">
      <c r="A110" s="514">
        <v>2</v>
      </c>
      <c r="B110" s="515">
        <v>2006</v>
      </c>
      <c r="C110" s="515" t="s">
        <v>256</v>
      </c>
      <c r="D110" s="515" t="s">
        <v>310</v>
      </c>
    </row>
    <row r="111" spans="1:4" ht="12.75">
      <c r="A111" s="514">
        <v>22</v>
      </c>
      <c r="B111" s="515">
        <v>2006</v>
      </c>
      <c r="C111" s="515" t="s">
        <v>256</v>
      </c>
      <c r="D111" s="515" t="s">
        <v>279</v>
      </c>
    </row>
    <row r="112" spans="1:4" ht="12.75">
      <c r="A112" s="514">
        <v>7</v>
      </c>
      <c r="B112" s="515">
        <v>2006</v>
      </c>
      <c r="C112" s="515" t="s">
        <v>256</v>
      </c>
      <c r="D112" s="515" t="s">
        <v>290</v>
      </c>
    </row>
    <row r="113" spans="1:4" ht="12.75">
      <c r="A113" s="514">
        <v>33</v>
      </c>
      <c r="B113" s="515">
        <v>2006</v>
      </c>
      <c r="C113" s="515" t="s">
        <v>256</v>
      </c>
      <c r="D113" s="515" t="s">
        <v>273</v>
      </c>
    </row>
    <row r="114" spans="1:4" ht="12.75">
      <c r="A114" s="514">
        <v>6</v>
      </c>
      <c r="B114" s="515">
        <v>2006</v>
      </c>
      <c r="C114" s="515" t="s">
        <v>256</v>
      </c>
      <c r="D114" s="515" t="s">
        <v>291</v>
      </c>
    </row>
    <row r="115" spans="1:4" ht="12.75">
      <c r="A115" s="514">
        <v>242</v>
      </c>
      <c r="B115" s="515">
        <v>2006</v>
      </c>
      <c r="C115" s="515" t="s">
        <v>256</v>
      </c>
      <c r="D115" s="515" t="s">
        <v>257</v>
      </c>
    </row>
    <row r="116" spans="1:4" ht="12.75">
      <c r="A116" s="514">
        <v>26</v>
      </c>
      <c r="B116" s="515">
        <v>2006</v>
      </c>
      <c r="C116" s="515" t="s">
        <v>256</v>
      </c>
      <c r="D116" s="515" t="s">
        <v>276</v>
      </c>
    </row>
    <row r="117" spans="1:4" ht="12.75">
      <c r="A117" s="514">
        <v>1</v>
      </c>
      <c r="B117" s="515">
        <v>2006</v>
      </c>
      <c r="C117" s="515" t="s">
        <v>256</v>
      </c>
      <c r="D117" s="515" t="s">
        <v>317</v>
      </c>
    </row>
    <row r="118" spans="1:4" ht="12.75">
      <c r="A118" s="514">
        <v>152</v>
      </c>
      <c r="B118" s="515">
        <v>2006</v>
      </c>
      <c r="C118" s="515" t="s">
        <v>256</v>
      </c>
      <c r="D118" s="515" t="s">
        <v>262</v>
      </c>
    </row>
    <row r="119" spans="1:4" ht="12.75">
      <c r="A119" s="514">
        <v>56</v>
      </c>
      <c r="B119" s="515">
        <v>2006</v>
      </c>
      <c r="C119" s="515" t="s">
        <v>256</v>
      </c>
      <c r="D119" s="515" t="s">
        <v>269</v>
      </c>
    </row>
    <row r="120" spans="1:4" ht="12.75">
      <c r="A120" s="514">
        <v>77</v>
      </c>
      <c r="B120" s="515">
        <v>2006</v>
      </c>
      <c r="C120" s="515" t="s">
        <v>256</v>
      </c>
      <c r="D120" s="515" t="s">
        <v>268</v>
      </c>
    </row>
    <row r="121" spans="1:4" ht="12.75">
      <c r="A121" s="514">
        <v>23</v>
      </c>
      <c r="B121" s="515">
        <v>2006</v>
      </c>
      <c r="C121" s="515" t="s">
        <v>256</v>
      </c>
      <c r="D121" s="515" t="s">
        <v>278</v>
      </c>
    </row>
    <row r="122" spans="1:4" ht="12.75">
      <c r="A122" s="514">
        <v>12</v>
      </c>
      <c r="B122" s="515">
        <v>2006</v>
      </c>
      <c r="C122" s="515" t="s">
        <v>256</v>
      </c>
      <c r="D122" s="515" t="s">
        <v>284</v>
      </c>
    </row>
    <row r="123" spans="1:4" ht="12.75">
      <c r="A123" s="514">
        <v>35</v>
      </c>
      <c r="B123" s="515">
        <v>2006</v>
      </c>
      <c r="C123" s="515" t="s">
        <v>256</v>
      </c>
      <c r="D123" s="515" t="s">
        <v>272</v>
      </c>
    </row>
    <row r="124" spans="1:4" ht="12.75">
      <c r="A124" s="514">
        <v>23</v>
      </c>
      <c r="B124" s="515">
        <v>2006</v>
      </c>
      <c r="C124" s="515" t="s">
        <v>256</v>
      </c>
      <c r="D124" s="515" t="s">
        <v>277</v>
      </c>
    </row>
    <row r="125" spans="1:4" ht="12.75">
      <c r="A125" s="514">
        <v>2</v>
      </c>
      <c r="B125" s="515">
        <v>2006</v>
      </c>
      <c r="C125" s="515" t="s">
        <v>256</v>
      </c>
      <c r="D125" s="515" t="s">
        <v>309</v>
      </c>
    </row>
    <row r="126" spans="1:4" ht="12.75">
      <c r="A126" s="514">
        <v>1</v>
      </c>
      <c r="B126" s="515">
        <v>2006</v>
      </c>
      <c r="C126" s="515" t="s">
        <v>256</v>
      </c>
      <c r="D126" s="515" t="s">
        <v>312</v>
      </c>
    </row>
    <row r="127" spans="1:4" ht="12.75">
      <c r="A127" s="514">
        <v>6</v>
      </c>
      <c r="B127" s="515">
        <v>2006</v>
      </c>
      <c r="C127" s="515" t="s">
        <v>256</v>
      </c>
      <c r="D127" s="515" t="s">
        <v>292</v>
      </c>
    </row>
    <row r="128" spans="1:4" ht="12.75">
      <c r="A128" s="514">
        <v>1</v>
      </c>
      <c r="B128" s="515">
        <v>2006</v>
      </c>
      <c r="C128" s="515" t="s">
        <v>256</v>
      </c>
      <c r="D128" s="515" t="s">
        <v>306</v>
      </c>
    </row>
    <row r="129" spans="1:4" ht="12.75">
      <c r="A129" s="514">
        <v>17</v>
      </c>
      <c r="B129" s="515">
        <v>2006</v>
      </c>
      <c r="C129" s="515" t="s">
        <v>256</v>
      </c>
      <c r="D129" s="515" t="s">
        <v>281</v>
      </c>
    </row>
    <row r="130" spans="1:4" ht="12.75">
      <c r="A130" s="514">
        <v>2</v>
      </c>
      <c r="B130" s="515">
        <v>2006</v>
      </c>
      <c r="C130" s="515" t="s">
        <v>256</v>
      </c>
      <c r="D130" s="515" t="s">
        <v>302</v>
      </c>
    </row>
    <row r="131" spans="1:4" ht="12.75">
      <c r="A131" s="514">
        <v>1</v>
      </c>
      <c r="B131" s="515">
        <v>2006</v>
      </c>
      <c r="C131" s="515" t="s">
        <v>256</v>
      </c>
      <c r="D131" s="515" t="s">
        <v>301</v>
      </c>
    </row>
    <row r="132" spans="1:4" ht="12.75">
      <c r="A132" s="514">
        <v>1675</v>
      </c>
      <c r="B132" s="515">
        <v>2006</v>
      </c>
      <c r="C132" s="515" t="s">
        <v>201</v>
      </c>
      <c r="D132" s="515" t="s">
        <v>202</v>
      </c>
    </row>
    <row r="133" spans="1:4" ht="12.75">
      <c r="A133" s="514">
        <v>1</v>
      </c>
      <c r="B133" s="515">
        <v>2007</v>
      </c>
      <c r="C133" s="515" t="s">
        <v>211</v>
      </c>
      <c r="D133" s="515" t="s">
        <v>316</v>
      </c>
    </row>
    <row r="134" spans="1:4" ht="12.75">
      <c r="A134" s="514">
        <v>1244</v>
      </c>
      <c r="B134" s="515">
        <v>2007</v>
      </c>
      <c r="C134" s="515" t="s">
        <v>211</v>
      </c>
      <c r="D134" s="515" t="s">
        <v>212</v>
      </c>
    </row>
    <row r="135" spans="1:4" ht="12.75">
      <c r="A135" s="514">
        <v>2</v>
      </c>
      <c r="B135" s="515">
        <v>2007</v>
      </c>
      <c r="C135" s="515" t="s">
        <v>211</v>
      </c>
      <c r="D135" s="515" t="s">
        <v>305</v>
      </c>
    </row>
    <row r="136" spans="1:4" ht="12.75">
      <c r="A136" s="514">
        <v>1</v>
      </c>
      <c r="B136" s="515">
        <v>2007</v>
      </c>
      <c r="C136" s="515" t="s">
        <v>211</v>
      </c>
      <c r="D136" s="515" t="s">
        <v>320</v>
      </c>
    </row>
    <row r="137" spans="1:4" ht="12.75">
      <c r="A137" s="514">
        <v>3</v>
      </c>
      <c r="B137" s="515">
        <v>2007</v>
      </c>
      <c r="C137" s="515" t="s">
        <v>211</v>
      </c>
      <c r="D137" s="515" t="s">
        <v>300</v>
      </c>
    </row>
    <row r="138" spans="1:4" ht="12.75">
      <c r="A138" s="514">
        <v>3061</v>
      </c>
      <c r="B138" s="515">
        <v>2007</v>
      </c>
      <c r="C138" s="515" t="s">
        <v>188</v>
      </c>
      <c r="D138" s="515" t="s">
        <v>189</v>
      </c>
    </row>
    <row r="139" spans="1:4" ht="12.75">
      <c r="A139" s="514">
        <v>407</v>
      </c>
      <c r="B139" s="515">
        <v>2007</v>
      </c>
      <c r="C139" s="515" t="s">
        <v>209</v>
      </c>
      <c r="D139" s="515" t="s">
        <v>244</v>
      </c>
    </row>
    <row r="140" spans="1:4" ht="12.75">
      <c r="A140" s="514">
        <v>1309</v>
      </c>
      <c r="B140" s="515">
        <v>2007</v>
      </c>
      <c r="C140" s="515" t="s">
        <v>209</v>
      </c>
      <c r="D140" s="515" t="s">
        <v>210</v>
      </c>
    </row>
    <row r="141" spans="1:4" ht="12.75">
      <c r="A141" s="514">
        <v>23</v>
      </c>
      <c r="B141" s="515">
        <v>2007</v>
      </c>
      <c r="C141" s="515" t="s">
        <v>256</v>
      </c>
      <c r="D141" s="515" t="s">
        <v>275</v>
      </c>
    </row>
    <row r="142" spans="1:4" ht="12.75">
      <c r="A142" s="514">
        <v>174</v>
      </c>
      <c r="B142" s="515">
        <v>2007</v>
      </c>
      <c r="C142" s="515" t="s">
        <v>256</v>
      </c>
      <c r="D142" s="515" t="s">
        <v>261</v>
      </c>
    </row>
    <row r="143" spans="1:4" ht="12.75">
      <c r="A143" s="514">
        <v>9</v>
      </c>
      <c r="B143" s="515">
        <v>2007</v>
      </c>
      <c r="C143" s="515" t="s">
        <v>256</v>
      </c>
      <c r="D143" s="515" t="s">
        <v>282</v>
      </c>
    </row>
    <row r="144" spans="1:4" ht="12.75">
      <c r="A144" s="514">
        <v>4</v>
      </c>
      <c r="B144" s="515">
        <v>2007</v>
      </c>
      <c r="C144" s="515" t="s">
        <v>256</v>
      </c>
      <c r="D144" s="515" t="s">
        <v>296</v>
      </c>
    </row>
    <row r="145" spans="1:4" ht="12.75">
      <c r="A145" s="514">
        <v>21</v>
      </c>
      <c r="B145" s="515">
        <v>2007</v>
      </c>
      <c r="C145" s="515" t="s">
        <v>256</v>
      </c>
      <c r="D145" s="515" t="s">
        <v>279</v>
      </c>
    </row>
    <row r="146" spans="1:4" ht="12.75">
      <c r="A146" s="514">
        <v>9</v>
      </c>
      <c r="B146" s="515">
        <v>2007</v>
      </c>
      <c r="C146" s="515" t="s">
        <v>256</v>
      </c>
      <c r="D146" s="515" t="s">
        <v>286</v>
      </c>
    </row>
    <row r="147" spans="1:4" ht="12.75">
      <c r="A147" s="514">
        <v>1</v>
      </c>
      <c r="B147" s="515">
        <v>2007</v>
      </c>
      <c r="C147" s="515" t="s">
        <v>256</v>
      </c>
      <c r="D147" s="515" t="s">
        <v>321</v>
      </c>
    </row>
    <row r="148" spans="1:4" ht="12.75">
      <c r="A148" s="514">
        <v>11</v>
      </c>
      <c r="B148" s="515">
        <v>2007</v>
      </c>
      <c r="C148" s="515" t="s">
        <v>256</v>
      </c>
      <c r="D148" s="515" t="s">
        <v>285</v>
      </c>
    </row>
    <row r="149" spans="1:4" ht="12.75">
      <c r="A149" s="514">
        <v>191</v>
      </c>
      <c r="B149" s="515">
        <v>2007</v>
      </c>
      <c r="C149" s="515" t="s">
        <v>256</v>
      </c>
      <c r="D149" s="515" t="s">
        <v>257</v>
      </c>
    </row>
    <row r="150" spans="1:4" ht="12.75">
      <c r="A150" s="514">
        <v>29</v>
      </c>
      <c r="B150" s="515">
        <v>2007</v>
      </c>
      <c r="C150" s="515" t="s">
        <v>256</v>
      </c>
      <c r="D150" s="515" t="s">
        <v>274</v>
      </c>
    </row>
    <row r="151" spans="1:4" ht="12.75">
      <c r="A151" s="514">
        <v>6</v>
      </c>
      <c r="B151" s="515">
        <v>2007</v>
      </c>
      <c r="C151" s="515" t="s">
        <v>256</v>
      </c>
      <c r="D151" s="515" t="s">
        <v>293</v>
      </c>
    </row>
    <row r="152" spans="1:4" ht="12.75">
      <c r="A152" s="514">
        <v>113</v>
      </c>
      <c r="B152" s="515">
        <v>2007</v>
      </c>
      <c r="C152" s="515" t="s">
        <v>256</v>
      </c>
      <c r="D152" s="515" t="s">
        <v>265</v>
      </c>
    </row>
    <row r="153" spans="1:4" ht="12.75">
      <c r="A153" s="514">
        <v>107</v>
      </c>
      <c r="B153" s="515">
        <v>2007</v>
      </c>
      <c r="C153" s="515" t="s">
        <v>256</v>
      </c>
      <c r="D153" s="515" t="s">
        <v>262</v>
      </c>
    </row>
    <row r="154" spans="1:4" ht="12.75">
      <c r="A154" s="514">
        <v>17</v>
      </c>
      <c r="B154" s="515">
        <v>2007</v>
      </c>
      <c r="C154" s="515" t="s">
        <v>256</v>
      </c>
      <c r="D154" s="515" t="s">
        <v>269</v>
      </c>
    </row>
    <row r="155" spans="1:4" ht="12.75">
      <c r="A155" s="514">
        <v>4</v>
      </c>
      <c r="B155" s="515">
        <v>2007</v>
      </c>
      <c r="C155" s="515" t="s">
        <v>256</v>
      </c>
      <c r="D155" s="515" t="s">
        <v>298</v>
      </c>
    </row>
    <row r="156" spans="1:4" ht="12.75">
      <c r="A156" s="514">
        <v>38</v>
      </c>
      <c r="B156" s="515">
        <v>2007</v>
      </c>
      <c r="C156" s="515" t="s">
        <v>256</v>
      </c>
      <c r="D156" s="515" t="s">
        <v>268</v>
      </c>
    </row>
    <row r="157" spans="1:4" ht="12.75">
      <c r="A157" s="514">
        <v>2</v>
      </c>
      <c r="B157" s="515">
        <v>2007</v>
      </c>
      <c r="C157" s="515" t="s">
        <v>256</v>
      </c>
      <c r="D157" s="515" t="s">
        <v>278</v>
      </c>
    </row>
    <row r="158" spans="1:4" ht="12.75">
      <c r="A158" s="514">
        <v>127</v>
      </c>
      <c r="B158" s="515">
        <v>2007</v>
      </c>
      <c r="C158" s="515" t="s">
        <v>256</v>
      </c>
      <c r="D158" s="515" t="s">
        <v>264</v>
      </c>
    </row>
    <row r="159" spans="1:4" ht="12.75">
      <c r="A159" s="514">
        <v>2</v>
      </c>
      <c r="B159" s="515">
        <v>2007</v>
      </c>
      <c r="C159" s="515" t="s">
        <v>256</v>
      </c>
      <c r="D159" s="515" t="s">
        <v>306</v>
      </c>
    </row>
    <row r="160" spans="1:4" ht="12.75">
      <c r="A160" s="514">
        <v>7</v>
      </c>
      <c r="B160" s="515">
        <v>2007</v>
      </c>
      <c r="C160" s="515" t="s">
        <v>256</v>
      </c>
      <c r="D160" s="515" t="s">
        <v>289</v>
      </c>
    </row>
    <row r="161" spans="1:4" ht="12.75">
      <c r="A161" s="514">
        <v>5</v>
      </c>
      <c r="B161" s="515">
        <v>2007</v>
      </c>
      <c r="C161" s="515" t="s">
        <v>256</v>
      </c>
      <c r="D161" s="515" t="s">
        <v>281</v>
      </c>
    </row>
    <row r="162" spans="1:4" ht="12.75">
      <c r="A162" s="514">
        <v>3</v>
      </c>
      <c r="B162" s="515">
        <v>2007</v>
      </c>
      <c r="C162" s="515" t="s">
        <v>256</v>
      </c>
      <c r="D162" s="515" t="s">
        <v>302</v>
      </c>
    </row>
    <row r="163" spans="1:4" ht="12.75">
      <c r="A163" s="514">
        <v>3</v>
      </c>
      <c r="B163" s="515">
        <v>2007</v>
      </c>
      <c r="C163" s="515" t="s">
        <v>256</v>
      </c>
      <c r="D163" s="515" t="s">
        <v>301</v>
      </c>
    </row>
    <row r="164" spans="1:4" ht="12.75">
      <c r="A164" s="514">
        <v>13764</v>
      </c>
      <c r="B164" s="515">
        <v>2007</v>
      </c>
      <c r="C164" s="515" t="s">
        <v>178</v>
      </c>
      <c r="D164" s="515" t="s">
        <v>179</v>
      </c>
    </row>
    <row r="165" spans="1:4" ht="12.75">
      <c r="A165" s="514">
        <v>1421</v>
      </c>
      <c r="B165" s="515">
        <v>2007</v>
      </c>
      <c r="C165" s="515" t="s">
        <v>178</v>
      </c>
      <c r="D165" s="515" t="s">
        <v>208</v>
      </c>
    </row>
    <row r="166" spans="1:4" ht="12.75">
      <c r="A166" s="514">
        <v>1</v>
      </c>
      <c r="B166" s="515">
        <v>2007</v>
      </c>
      <c r="C166" s="515" t="s">
        <v>178</v>
      </c>
      <c r="D166" s="515" t="s">
        <v>239</v>
      </c>
    </row>
    <row r="167" spans="1:4" ht="12.75">
      <c r="A167" s="514">
        <v>4758</v>
      </c>
      <c r="B167" s="515">
        <v>2007</v>
      </c>
      <c r="C167" s="515" t="s">
        <v>178</v>
      </c>
      <c r="D167" s="515" t="s">
        <v>186</v>
      </c>
    </row>
    <row r="168" spans="1:4" ht="12.75">
      <c r="A168" s="514">
        <v>5874</v>
      </c>
      <c r="B168" s="515">
        <v>2008</v>
      </c>
      <c r="C168" s="515" t="s">
        <v>184</v>
      </c>
      <c r="D168" s="515" t="s">
        <v>185</v>
      </c>
    </row>
    <row r="169" spans="1:4" ht="12.75">
      <c r="A169" s="514">
        <v>1</v>
      </c>
      <c r="B169" s="515">
        <v>2008</v>
      </c>
      <c r="C169" s="515" t="s">
        <v>270</v>
      </c>
      <c r="D169" s="515" t="s">
        <v>185</v>
      </c>
    </row>
    <row r="170" spans="1:4" ht="12.75">
      <c r="A170" s="514">
        <v>55</v>
      </c>
      <c r="B170" s="515">
        <v>2008</v>
      </c>
      <c r="C170" s="515" t="s">
        <v>270</v>
      </c>
      <c r="D170" s="515" t="s">
        <v>271</v>
      </c>
    </row>
    <row r="171" spans="1:4" ht="12.75">
      <c r="A171" s="514">
        <v>453</v>
      </c>
      <c r="B171" s="515">
        <v>2008</v>
      </c>
      <c r="C171" s="515" t="s">
        <v>217</v>
      </c>
      <c r="D171" s="515" t="s">
        <v>242</v>
      </c>
    </row>
    <row r="172" spans="1:4" ht="12.75">
      <c r="A172" s="514">
        <v>1</v>
      </c>
      <c r="B172" s="515">
        <v>2008</v>
      </c>
      <c r="C172" s="515" t="s">
        <v>324</v>
      </c>
      <c r="D172" s="515" t="s">
        <v>257</v>
      </c>
    </row>
    <row r="173" spans="1:4" ht="12.75">
      <c r="A173" s="514">
        <v>1</v>
      </c>
      <c r="B173" s="515">
        <v>2008</v>
      </c>
      <c r="C173" s="515" t="s">
        <v>256</v>
      </c>
      <c r="D173" s="515" t="s">
        <v>319</v>
      </c>
    </row>
    <row r="174" spans="1:4" ht="12.75">
      <c r="A174" s="514">
        <v>1</v>
      </c>
      <c r="B174" s="515">
        <v>2008</v>
      </c>
      <c r="C174" s="515" t="s">
        <v>256</v>
      </c>
      <c r="D174" s="515" t="s">
        <v>311</v>
      </c>
    </row>
    <row r="175" spans="1:4" ht="12.75">
      <c r="A175" s="514">
        <v>1</v>
      </c>
      <c r="B175" s="515">
        <v>2008</v>
      </c>
      <c r="C175" s="515" t="s">
        <v>256</v>
      </c>
      <c r="D175" s="515" t="s">
        <v>315</v>
      </c>
    </row>
    <row r="176" spans="1:4" ht="12.75">
      <c r="A176" s="514">
        <v>3</v>
      </c>
      <c r="B176" s="515">
        <v>2008</v>
      </c>
      <c r="C176" s="515" t="s">
        <v>256</v>
      </c>
      <c r="D176" s="515" t="s">
        <v>299</v>
      </c>
    </row>
    <row r="177" spans="1:4" ht="12.75">
      <c r="A177" s="514">
        <v>1</v>
      </c>
      <c r="B177" s="515">
        <v>2008</v>
      </c>
      <c r="C177" s="515" t="s">
        <v>256</v>
      </c>
      <c r="D177" s="515" t="s">
        <v>257</v>
      </c>
    </row>
    <row r="178" spans="1:4" ht="12.75">
      <c r="A178" s="514">
        <v>2</v>
      </c>
      <c r="B178" s="515">
        <v>2008</v>
      </c>
      <c r="C178" s="515" t="s">
        <v>256</v>
      </c>
      <c r="D178" s="515" t="s">
        <v>304</v>
      </c>
    </row>
    <row r="179" spans="1:4" ht="12.75">
      <c r="A179" s="514">
        <v>5</v>
      </c>
      <c r="B179" s="515">
        <v>2008</v>
      </c>
      <c r="C179" s="515" t="s">
        <v>256</v>
      </c>
      <c r="D179" s="515" t="s">
        <v>295</v>
      </c>
    </row>
    <row r="180" spans="1:4" ht="12.75">
      <c r="A180" s="514">
        <v>1</v>
      </c>
      <c r="B180" s="515">
        <v>2008</v>
      </c>
      <c r="C180" s="515" t="s">
        <v>256</v>
      </c>
      <c r="D180" s="515" t="s">
        <v>314</v>
      </c>
    </row>
    <row r="181" spans="1:4" ht="12.75">
      <c r="A181" s="514">
        <v>4</v>
      </c>
      <c r="B181" s="515">
        <v>2008</v>
      </c>
      <c r="C181" s="515" t="s">
        <v>256</v>
      </c>
      <c r="D181" s="515" t="s">
        <v>297</v>
      </c>
    </row>
    <row r="182" spans="1:4" ht="12.75">
      <c r="A182" s="514">
        <v>1</v>
      </c>
      <c r="B182" s="515">
        <v>2008</v>
      </c>
      <c r="C182" s="515" t="s">
        <v>256</v>
      </c>
      <c r="D182" s="515" t="s">
        <v>313</v>
      </c>
    </row>
    <row r="183" spans="1:4" ht="12.75">
      <c r="A183" s="514">
        <v>2</v>
      </c>
      <c r="B183" s="515">
        <v>2008</v>
      </c>
      <c r="C183" s="515" t="s">
        <v>194</v>
      </c>
      <c r="D183" s="515" t="s">
        <v>242</v>
      </c>
    </row>
    <row r="184" spans="1:4" ht="12.75">
      <c r="A184" s="514">
        <v>11</v>
      </c>
      <c r="B184" s="515">
        <v>2008</v>
      </c>
      <c r="C184" s="515" t="s">
        <v>263</v>
      </c>
      <c r="D184" s="515" t="s">
        <v>282</v>
      </c>
    </row>
    <row r="185" spans="1:4" ht="12.75">
      <c r="A185" s="514">
        <v>5</v>
      </c>
      <c r="B185" s="515">
        <v>2008</v>
      </c>
      <c r="C185" s="515" t="s">
        <v>263</v>
      </c>
      <c r="D185" s="515" t="s">
        <v>296</v>
      </c>
    </row>
    <row r="186" spans="1:4" ht="12.75">
      <c r="A186" s="514">
        <v>17</v>
      </c>
      <c r="B186" s="515">
        <v>2008</v>
      </c>
      <c r="C186" s="515" t="s">
        <v>263</v>
      </c>
      <c r="D186" s="515" t="s">
        <v>279</v>
      </c>
    </row>
    <row r="187" spans="1:4" ht="12.75">
      <c r="A187" s="514">
        <v>1</v>
      </c>
      <c r="B187" s="515">
        <v>2008</v>
      </c>
      <c r="C187" s="515" t="s">
        <v>263</v>
      </c>
      <c r="D187" s="515" t="s">
        <v>286</v>
      </c>
    </row>
    <row r="188" spans="1:4" ht="12.75">
      <c r="A188" s="514">
        <v>11</v>
      </c>
      <c r="B188" s="515">
        <v>2008</v>
      </c>
      <c r="C188" s="515" t="s">
        <v>263</v>
      </c>
      <c r="D188" s="515" t="s">
        <v>285</v>
      </c>
    </row>
    <row r="189" spans="1:4" ht="12.75">
      <c r="A189" s="514">
        <v>142</v>
      </c>
      <c r="B189" s="515">
        <v>2008</v>
      </c>
      <c r="C189" s="515" t="s">
        <v>263</v>
      </c>
      <c r="D189" s="515" t="s">
        <v>257</v>
      </c>
    </row>
    <row r="190" spans="1:4" ht="12.75">
      <c r="A190" s="514">
        <v>7</v>
      </c>
      <c r="B190" s="515">
        <v>2008</v>
      </c>
      <c r="C190" s="515" t="s">
        <v>263</v>
      </c>
      <c r="D190" s="515" t="s">
        <v>274</v>
      </c>
    </row>
    <row r="191" spans="1:4" ht="12.75">
      <c r="A191" s="514">
        <v>80</v>
      </c>
      <c r="B191" s="515">
        <v>2008</v>
      </c>
      <c r="C191" s="515" t="s">
        <v>263</v>
      </c>
      <c r="D191" s="515" t="s">
        <v>265</v>
      </c>
    </row>
    <row r="192" spans="1:4" ht="12.75">
      <c r="A192" s="514">
        <v>131</v>
      </c>
      <c r="B192" s="515">
        <v>2008</v>
      </c>
      <c r="C192" s="515" t="s">
        <v>263</v>
      </c>
      <c r="D192" s="515" t="s">
        <v>262</v>
      </c>
    </row>
    <row r="193" spans="1:4" ht="12.75">
      <c r="A193" s="514">
        <v>22</v>
      </c>
      <c r="B193" s="515">
        <v>2008</v>
      </c>
      <c r="C193" s="515" t="s">
        <v>263</v>
      </c>
      <c r="D193" s="515" t="s">
        <v>268</v>
      </c>
    </row>
    <row r="194" spans="1:4" ht="12.75">
      <c r="A194" s="514">
        <v>56</v>
      </c>
      <c r="B194" s="515">
        <v>2008</v>
      </c>
      <c r="C194" s="515" t="s">
        <v>263</v>
      </c>
      <c r="D194" s="515" t="s">
        <v>264</v>
      </c>
    </row>
    <row r="195" spans="1:4" ht="12.75">
      <c r="A195" s="514">
        <v>7</v>
      </c>
      <c r="B195" s="515">
        <v>2008</v>
      </c>
      <c r="C195" s="515" t="s">
        <v>263</v>
      </c>
      <c r="D195" s="515" t="s">
        <v>289</v>
      </c>
    </row>
    <row r="196" spans="1:4" ht="12.75">
      <c r="A196" s="514">
        <v>3</v>
      </c>
      <c r="B196" s="515">
        <v>2008</v>
      </c>
      <c r="C196" s="515" t="s">
        <v>263</v>
      </c>
      <c r="D196" s="515" t="s">
        <v>281</v>
      </c>
    </row>
    <row r="197" spans="1:4" ht="12.75">
      <c r="A197" s="514">
        <v>1</v>
      </c>
      <c r="B197" s="515">
        <v>2008</v>
      </c>
      <c r="C197" s="515" t="s">
        <v>263</v>
      </c>
      <c r="D197" s="515" t="s">
        <v>302</v>
      </c>
    </row>
    <row r="198" spans="1:4" ht="12.75">
      <c r="A198" s="514">
        <v>91</v>
      </c>
      <c r="B198" s="515">
        <v>2009</v>
      </c>
      <c r="C198" s="515" t="s">
        <v>267</v>
      </c>
      <c r="D198" s="515" t="s">
        <v>226</v>
      </c>
    </row>
    <row r="199" spans="1:4" ht="12.75">
      <c r="A199" s="514">
        <v>176</v>
      </c>
      <c r="B199" s="515">
        <v>2009</v>
      </c>
      <c r="C199" s="515" t="s">
        <v>259</v>
      </c>
      <c r="D199" s="515" t="s">
        <v>260</v>
      </c>
    </row>
    <row r="200" spans="1:4" ht="12.75">
      <c r="A200" s="514">
        <v>2</v>
      </c>
      <c r="B200" s="515">
        <v>2009</v>
      </c>
      <c r="C200" s="515" t="s">
        <v>192</v>
      </c>
      <c r="D200" s="515" t="s">
        <v>260</v>
      </c>
    </row>
    <row r="201" spans="1:4" ht="12.75">
      <c r="A201" s="514">
        <v>234</v>
      </c>
      <c r="B201" s="515">
        <v>2009</v>
      </c>
      <c r="C201" s="515" t="s">
        <v>184</v>
      </c>
      <c r="D201" s="515" t="s">
        <v>258</v>
      </c>
    </row>
    <row r="202" spans="1:4" ht="12.75">
      <c r="A202" s="514">
        <v>4</v>
      </c>
      <c r="B202" s="515">
        <v>2009</v>
      </c>
      <c r="C202" s="515" t="s">
        <v>270</v>
      </c>
      <c r="D202" s="515" t="s">
        <v>258</v>
      </c>
    </row>
    <row r="203" spans="1:4" ht="12.75">
      <c r="A203" s="514">
        <v>1</v>
      </c>
      <c r="B203" s="515">
        <v>2009</v>
      </c>
      <c r="C203" s="515" t="s">
        <v>270</v>
      </c>
      <c r="D203" s="515" t="s">
        <v>185</v>
      </c>
    </row>
    <row r="204" spans="1:4" ht="12.75">
      <c r="A204" s="514">
        <v>801</v>
      </c>
      <c r="B204" s="515">
        <v>2009</v>
      </c>
      <c r="C204" s="515" t="s">
        <v>227</v>
      </c>
      <c r="D204" s="515" t="s">
        <v>228</v>
      </c>
    </row>
    <row r="205" spans="1:4" ht="12.75">
      <c r="A205" s="514">
        <v>16</v>
      </c>
      <c r="B205" s="515">
        <v>2009</v>
      </c>
      <c r="C205" s="515" t="s">
        <v>209</v>
      </c>
      <c r="D205" s="515" t="s">
        <v>283</v>
      </c>
    </row>
    <row r="206" spans="1:4" ht="12.75">
      <c r="A206" s="514">
        <v>2</v>
      </c>
      <c r="B206" s="515">
        <v>2009</v>
      </c>
      <c r="C206" s="515" t="s">
        <v>263</v>
      </c>
      <c r="D206" s="515" t="s">
        <v>257</v>
      </c>
    </row>
    <row r="207" spans="1:4" ht="12.75">
      <c r="A207" s="514">
        <v>1</v>
      </c>
      <c r="B207" s="515">
        <v>2009</v>
      </c>
      <c r="C207" s="515" t="s">
        <v>263</v>
      </c>
      <c r="D207" s="515" t="s">
        <v>265</v>
      </c>
    </row>
    <row r="208" spans="1:4" ht="12.75">
      <c r="A208" s="514">
        <v>2</v>
      </c>
      <c r="B208" s="515">
        <v>2009</v>
      </c>
      <c r="C208" s="515" t="s">
        <v>263</v>
      </c>
      <c r="D208" s="515" t="s">
        <v>262</v>
      </c>
    </row>
    <row r="209" spans="1:4" ht="12.75">
      <c r="A209" s="514">
        <v>1</v>
      </c>
      <c r="B209" s="515">
        <v>2009</v>
      </c>
      <c r="C209" s="515" t="s">
        <v>263</v>
      </c>
      <c r="D209" s="515" t="s">
        <v>312</v>
      </c>
    </row>
    <row r="210" spans="1:4" ht="12.75">
      <c r="A210" s="514">
        <v>1</v>
      </c>
      <c r="B210" s="515">
        <v>2009</v>
      </c>
      <c r="C210" s="515" t="s">
        <v>263</v>
      </c>
      <c r="D210" s="515" t="s">
        <v>289</v>
      </c>
    </row>
    <row r="211" ht="12.75">
      <c r="A211" s="510"/>
    </row>
    <row r="212" ht="12.75" hidden="1">
      <c r="A212" s="510">
        <f>SUM(A10:A211)</f>
        <v>131165</v>
      </c>
    </row>
    <row r="213" ht="12.75">
      <c r="A213" s="510"/>
    </row>
    <row r="214" ht="12.75">
      <c r="A214" s="510"/>
    </row>
    <row r="215" ht="12.75">
      <c r="A215" s="510"/>
    </row>
    <row r="216" ht="12.75">
      <c r="A216" s="510"/>
    </row>
    <row r="217" ht="12.75">
      <c r="A217" s="510"/>
    </row>
    <row r="218" ht="12.75">
      <c r="A218" s="510"/>
    </row>
    <row r="219" ht="12.75">
      <c r="A219" s="510"/>
    </row>
    <row r="220" ht="12.75">
      <c r="A220" s="510"/>
    </row>
    <row r="221" ht="12.75">
      <c r="A221" s="510"/>
    </row>
    <row r="222" ht="12.75">
      <c r="A222" s="510"/>
    </row>
    <row r="223" ht="12.75">
      <c r="A223" s="510"/>
    </row>
    <row r="224" ht="12.75">
      <c r="A224" s="510"/>
    </row>
    <row r="225" ht="12.75">
      <c r="A225" s="510"/>
    </row>
    <row r="226" ht="12.75">
      <c r="A226" s="510"/>
    </row>
    <row r="227" ht="12.75">
      <c r="A227" s="510"/>
    </row>
    <row r="228" ht="12.75">
      <c r="A228" s="510"/>
    </row>
    <row r="229" ht="12.75">
      <c r="A229" s="510"/>
    </row>
    <row r="230" ht="12.75">
      <c r="A230" s="510"/>
    </row>
    <row r="231" ht="12.75">
      <c r="A231" s="510"/>
    </row>
    <row r="232" ht="12.75">
      <c r="A232" s="510"/>
    </row>
    <row r="233" ht="12.75">
      <c r="A233" s="510"/>
    </row>
    <row r="234" ht="12.75">
      <c r="A234" s="510"/>
    </row>
    <row r="235" ht="12.75">
      <c r="A235" s="510"/>
    </row>
    <row r="236" ht="12.75">
      <c r="A236" s="510"/>
    </row>
    <row r="237" ht="12.75">
      <c r="A237" s="510"/>
    </row>
    <row r="238" ht="12.75">
      <c r="A238" s="510"/>
    </row>
    <row r="239" ht="12.75">
      <c r="A239" s="510"/>
    </row>
    <row r="240" ht="12.75">
      <c r="A240" s="510"/>
    </row>
    <row r="241" ht="12.75">
      <c r="A241" s="510"/>
    </row>
    <row r="242" ht="12.75">
      <c r="A242" s="510"/>
    </row>
    <row r="243" ht="12.75">
      <c r="A243" s="510"/>
    </row>
    <row r="244" ht="12.75">
      <c r="A244" s="510"/>
    </row>
    <row r="245" ht="12.75">
      <c r="A245" s="510"/>
    </row>
    <row r="246" ht="12.75">
      <c r="A246" s="510"/>
    </row>
    <row r="247" ht="12.75">
      <c r="A247" s="510"/>
    </row>
    <row r="248" ht="12.75">
      <c r="A248" s="510"/>
    </row>
    <row r="249" ht="12.75">
      <c r="A249" s="510"/>
    </row>
    <row r="250" ht="12.75">
      <c r="A250" s="510"/>
    </row>
    <row r="251" ht="12.75">
      <c r="A251" s="510"/>
    </row>
    <row r="252" ht="12.75">
      <c r="A252" s="510"/>
    </row>
    <row r="253" ht="12.75">
      <c r="A253" s="510"/>
    </row>
    <row r="254" ht="12.75">
      <c r="A254" s="510"/>
    </row>
    <row r="255" ht="12.75">
      <c r="A255" s="510"/>
    </row>
    <row r="256" ht="12.75">
      <c r="A256" s="510"/>
    </row>
    <row r="257" ht="12.75">
      <c r="A257" s="510"/>
    </row>
    <row r="258" ht="12.75">
      <c r="A258" s="510"/>
    </row>
    <row r="259" ht="12.75">
      <c r="A259" s="510"/>
    </row>
    <row r="260" ht="12.75">
      <c r="A260" s="510"/>
    </row>
    <row r="261" ht="12.75">
      <c r="A261" s="510"/>
    </row>
    <row r="262" ht="12.75">
      <c r="A262" s="510"/>
    </row>
    <row r="263" ht="12.75">
      <c r="A263" s="510"/>
    </row>
    <row r="264" ht="12.75">
      <c r="A264" s="510"/>
    </row>
    <row r="265" ht="12.75">
      <c r="A265" s="510"/>
    </row>
    <row r="266" ht="12.75">
      <c r="A266" s="510"/>
    </row>
    <row r="267" ht="12.75">
      <c r="A267" s="510"/>
    </row>
    <row r="268" ht="12.75">
      <c r="A268" s="510"/>
    </row>
    <row r="269" ht="12.75">
      <c r="A269" s="510"/>
    </row>
    <row r="270" ht="12.75">
      <c r="A270" s="510"/>
    </row>
    <row r="271" ht="12.75">
      <c r="A271" s="510"/>
    </row>
    <row r="272" ht="12.75">
      <c r="A272" s="510"/>
    </row>
    <row r="273" ht="12.75">
      <c r="A273" s="510"/>
    </row>
    <row r="274" ht="12.75">
      <c r="A274" s="510"/>
    </row>
    <row r="275" ht="12.75">
      <c r="A275" s="510"/>
    </row>
    <row r="276" ht="12.75">
      <c r="A276" s="510"/>
    </row>
    <row r="277" ht="12.75">
      <c r="A277" s="510"/>
    </row>
    <row r="278" ht="12.75">
      <c r="A278" s="510"/>
    </row>
    <row r="279" ht="12.75">
      <c r="A279" s="510"/>
    </row>
    <row r="280" ht="12.75">
      <c r="A280" s="510"/>
    </row>
    <row r="281" ht="12.75">
      <c r="A281" s="510"/>
    </row>
    <row r="282" ht="12.75">
      <c r="A282" s="510"/>
    </row>
    <row r="283" ht="12.75">
      <c r="A283" s="510"/>
    </row>
    <row r="284" ht="12.75">
      <c r="A284" s="510"/>
    </row>
    <row r="285" ht="12.75">
      <c r="A285" s="510"/>
    </row>
    <row r="286" ht="12.75">
      <c r="A286" s="510"/>
    </row>
    <row r="287" ht="12.75">
      <c r="A287" s="510"/>
    </row>
    <row r="288" ht="12.75">
      <c r="A288" s="510"/>
    </row>
    <row r="289" ht="12.75">
      <c r="A289" s="510"/>
    </row>
    <row r="290" ht="12.75">
      <c r="A290" s="510"/>
    </row>
    <row r="291" ht="12.75">
      <c r="A291" s="510"/>
    </row>
    <row r="292" ht="12.75">
      <c r="A292" s="510"/>
    </row>
    <row r="293" ht="12.75">
      <c r="A293" s="510"/>
    </row>
    <row r="294" ht="12.75">
      <c r="A294" s="510"/>
    </row>
    <row r="295" ht="12.75">
      <c r="A295" s="510"/>
    </row>
    <row r="296" ht="12.75">
      <c r="A296" s="510"/>
    </row>
    <row r="297" ht="12.75">
      <c r="A297" s="510"/>
    </row>
    <row r="298" ht="12.75">
      <c r="A298" s="510"/>
    </row>
    <row r="299" ht="12.75">
      <c r="A299" s="510"/>
    </row>
    <row r="300" ht="12.75">
      <c r="A300" s="510"/>
    </row>
    <row r="301" ht="12.75">
      <c r="A301" s="510"/>
    </row>
    <row r="302" ht="12.75">
      <c r="A302" s="510"/>
    </row>
    <row r="303" ht="12.75">
      <c r="A303" s="510"/>
    </row>
    <row r="304" ht="12.75">
      <c r="A304" s="510"/>
    </row>
    <row r="305" ht="12.75">
      <c r="A305" s="510"/>
    </row>
    <row r="306" ht="12.75">
      <c r="A306" s="510"/>
    </row>
    <row r="307" ht="12.75">
      <c r="A307" s="510"/>
    </row>
    <row r="308" ht="12.75">
      <c r="A308" s="510"/>
    </row>
    <row r="309" ht="12.75">
      <c r="A309" s="510"/>
    </row>
    <row r="310" ht="12.75">
      <c r="A310" s="510"/>
    </row>
    <row r="311" ht="12.75">
      <c r="A311" s="510"/>
    </row>
    <row r="312" ht="12.75">
      <c r="A312" s="510"/>
    </row>
    <row r="313" ht="12.75">
      <c r="A313" s="510"/>
    </row>
    <row r="314" ht="12.75">
      <c r="A314" s="510"/>
    </row>
    <row r="315" ht="12.75">
      <c r="A315" s="510"/>
    </row>
    <row r="316" ht="12.75">
      <c r="A316" s="510"/>
    </row>
    <row r="317" ht="12.75">
      <c r="A317" s="510"/>
    </row>
    <row r="318" ht="12.75">
      <c r="A318" s="510"/>
    </row>
    <row r="319" ht="12.75">
      <c r="A319" s="510"/>
    </row>
    <row r="320" ht="12.75">
      <c r="A320" s="510"/>
    </row>
    <row r="321" ht="12.75">
      <c r="A321" s="510"/>
    </row>
    <row r="322" ht="12.75">
      <c r="A322" s="510"/>
    </row>
    <row r="323" ht="12.75">
      <c r="A323" s="510"/>
    </row>
    <row r="324" ht="12.75">
      <c r="A324" s="510"/>
    </row>
    <row r="325" ht="12.75">
      <c r="A325" s="510"/>
    </row>
    <row r="326" ht="12.75">
      <c r="A326" s="510"/>
    </row>
    <row r="327" ht="12.75">
      <c r="A327" s="510"/>
    </row>
    <row r="328" ht="12.75">
      <c r="A328" s="510"/>
    </row>
    <row r="329" ht="12.75">
      <c r="A329" s="510"/>
    </row>
    <row r="330" ht="12.75">
      <c r="A330" s="510"/>
    </row>
    <row r="331" ht="12.75">
      <c r="A331" s="510"/>
    </row>
    <row r="332" ht="12.75">
      <c r="A332" s="510"/>
    </row>
    <row r="333" ht="12.75">
      <c r="A333" s="510"/>
    </row>
    <row r="334" ht="12.75">
      <c r="A334" s="510"/>
    </row>
    <row r="335" ht="12.75">
      <c r="A335" s="510"/>
    </row>
    <row r="336" ht="12.75">
      <c r="A336" s="510"/>
    </row>
    <row r="337" ht="12.75">
      <c r="A337" s="510"/>
    </row>
    <row r="338" ht="12.75">
      <c r="A338" s="510"/>
    </row>
    <row r="339" ht="12.75">
      <c r="A339" s="510"/>
    </row>
    <row r="340" ht="12.75">
      <c r="A340" s="510"/>
    </row>
    <row r="341" ht="12.75">
      <c r="A341" s="510"/>
    </row>
    <row r="342" ht="12.75">
      <c r="A342" s="510"/>
    </row>
    <row r="343" ht="12.75">
      <c r="A343" s="510"/>
    </row>
    <row r="344" ht="12.75">
      <c r="A344" s="510"/>
    </row>
    <row r="345" ht="12.75">
      <c r="A345" s="510"/>
    </row>
    <row r="346" ht="12.75">
      <c r="A346" s="510"/>
    </row>
    <row r="347" ht="12.75">
      <c r="A347" s="510"/>
    </row>
    <row r="348" ht="12.75">
      <c r="A348" s="510"/>
    </row>
    <row r="349" ht="12.75">
      <c r="A349" s="510"/>
    </row>
    <row r="350" ht="12.75">
      <c r="A350" s="510"/>
    </row>
    <row r="351" ht="12.75">
      <c r="A351" s="510"/>
    </row>
    <row r="352" ht="12.75">
      <c r="A352" s="510"/>
    </row>
    <row r="353" ht="12.75">
      <c r="A353" s="510"/>
    </row>
    <row r="354" ht="12.75">
      <c r="A354" s="510"/>
    </row>
  </sheetData>
  <sheetProtection/>
  <mergeCells count="1">
    <mergeCell ref="A3:I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EU69"/>
  <sheetViews>
    <sheetView zoomScalePageLayoutView="0" workbookViewId="0" topLeftCell="A1">
      <selection activeCell="AZ9" sqref="AZ9"/>
    </sheetView>
  </sheetViews>
  <sheetFormatPr defaultColWidth="9.140625" defaultRowHeight="12.75"/>
  <cols>
    <col min="1" max="1" width="32.00390625" style="0" customWidth="1"/>
    <col min="2" max="2" width="31.7109375" style="0" bestFit="1" customWidth="1"/>
    <col min="4" max="4" width="23.00390625" style="0" bestFit="1" customWidth="1"/>
    <col min="5" max="5" width="30.00390625" style="0" bestFit="1" customWidth="1"/>
    <col min="27" max="27" width="6.00390625" style="0" bestFit="1" customWidth="1"/>
    <col min="28" max="28" width="18.421875" style="0" bestFit="1" customWidth="1"/>
    <col min="29" max="29" width="3.8515625" style="0" bestFit="1" customWidth="1"/>
    <col min="30" max="30" width="6.00390625" style="0" bestFit="1" customWidth="1"/>
    <col min="31" max="31" width="7.57421875" style="0" bestFit="1" customWidth="1"/>
    <col min="32" max="32" width="6.00390625" style="0" bestFit="1" customWidth="1"/>
    <col min="33" max="33" width="5.00390625" style="0" bestFit="1" customWidth="1"/>
    <col min="34" max="34" width="3.421875" style="0" bestFit="1" customWidth="1"/>
    <col min="36" max="36" width="1.28515625" style="0" customWidth="1"/>
    <col min="42" max="42" width="1.28515625" style="0" customWidth="1"/>
    <col min="50" max="50" width="9.57421875" style="0" bestFit="1" customWidth="1"/>
  </cols>
  <sheetData>
    <row r="1" spans="8:41" ht="12.75">
      <c r="H1" s="41" t="s">
        <v>45</v>
      </c>
      <c r="I1" s="41" t="s">
        <v>68</v>
      </c>
      <c r="J1" s="41" t="s">
        <v>32</v>
      </c>
      <c r="K1" s="41" t="s">
        <v>69</v>
      </c>
      <c r="L1" s="41" t="s">
        <v>70</v>
      </c>
      <c r="M1" s="41" t="s">
        <v>71</v>
      </c>
      <c r="N1" s="41" t="s">
        <v>72</v>
      </c>
      <c r="Q1" s="41" t="s">
        <v>45</v>
      </c>
      <c r="R1" s="41" t="s">
        <v>68</v>
      </c>
      <c r="S1" s="41" t="s">
        <v>32</v>
      </c>
      <c r="T1" s="41" t="s">
        <v>69</v>
      </c>
      <c r="U1" s="41" t="s">
        <v>70</v>
      </c>
      <c r="V1" s="41" t="s">
        <v>71</v>
      </c>
      <c r="W1" s="41" t="s">
        <v>72</v>
      </c>
      <c r="AA1" s="541" t="s">
        <v>77</v>
      </c>
      <c r="AB1" s="541"/>
      <c r="AC1" s="541"/>
      <c r="AD1" s="541"/>
      <c r="AE1" s="541"/>
      <c r="AF1" s="541"/>
      <c r="AG1" s="541"/>
      <c r="AH1" s="541"/>
      <c r="AI1" s="541"/>
      <c r="AK1" s="541" t="s">
        <v>78</v>
      </c>
      <c r="AL1" s="541"/>
      <c r="AM1" s="541"/>
      <c r="AN1" s="541"/>
      <c r="AO1" s="541"/>
    </row>
    <row r="2" spans="8:23" ht="13.5" thickBot="1">
      <c r="H2" s="43">
        <v>1984</v>
      </c>
      <c r="I2" s="42" t="s">
        <v>46</v>
      </c>
      <c r="J2" s="43">
        <v>366</v>
      </c>
      <c r="K2" s="43">
        <v>0.5586612021857924</v>
      </c>
      <c r="L2" s="43">
        <v>6.445163934426231</v>
      </c>
      <c r="M2" s="43">
        <v>1.2796994535519126</v>
      </c>
      <c r="N2" s="42" t="s">
        <v>60</v>
      </c>
      <c r="Q2" s="43">
        <v>1973</v>
      </c>
      <c r="R2" s="42" t="s">
        <v>46</v>
      </c>
      <c r="S2" s="43">
        <v>1</v>
      </c>
      <c r="T2" s="43">
        <v>2.35</v>
      </c>
      <c r="U2" s="43">
        <v>37.72</v>
      </c>
      <c r="V2" s="43">
        <v>3.33</v>
      </c>
      <c r="W2" s="42" t="s">
        <v>58</v>
      </c>
    </row>
    <row r="3" spans="1:151" ht="13.5" thickBot="1">
      <c r="A3" s="41" t="s">
        <v>63</v>
      </c>
      <c r="B3" s="41" t="s">
        <v>64</v>
      </c>
      <c r="D3" s="41" t="s">
        <v>55</v>
      </c>
      <c r="E3" s="41" t="s">
        <v>56</v>
      </c>
      <c r="H3" s="43">
        <v>1984</v>
      </c>
      <c r="I3" s="42" t="s">
        <v>47</v>
      </c>
      <c r="J3" s="43">
        <v>96</v>
      </c>
      <c r="K3" s="43">
        <v>1.2730208333333335</v>
      </c>
      <c r="L3" s="43">
        <v>21.961979166666666</v>
      </c>
      <c r="M3" s="43">
        <v>2.3278125</v>
      </c>
      <c r="N3" s="42" t="s">
        <v>60</v>
      </c>
      <c r="Q3" s="43">
        <v>1977</v>
      </c>
      <c r="R3" s="42" t="s">
        <v>46</v>
      </c>
      <c r="S3" s="43">
        <v>1</v>
      </c>
      <c r="T3" s="43">
        <v>6.91</v>
      </c>
      <c r="U3" s="43">
        <v>90.45</v>
      </c>
      <c r="V3" s="43">
        <v>3.28</v>
      </c>
      <c r="W3" s="42" t="s">
        <v>58</v>
      </c>
      <c r="AA3" s="105" t="s">
        <v>73</v>
      </c>
      <c r="AB3" s="106" t="s">
        <v>74</v>
      </c>
      <c r="AC3" s="109" t="s">
        <v>51</v>
      </c>
      <c r="AD3" s="110" t="s">
        <v>46</v>
      </c>
      <c r="AE3" s="110" t="s">
        <v>52</v>
      </c>
      <c r="AF3" s="110" t="s">
        <v>47</v>
      </c>
      <c r="AG3" s="110" t="s">
        <v>48</v>
      </c>
      <c r="AH3" s="110" t="s">
        <v>49</v>
      </c>
      <c r="AI3" s="111" t="s">
        <v>62</v>
      </c>
      <c r="AK3" s="124" t="s">
        <v>73</v>
      </c>
      <c r="AL3" s="125" t="s">
        <v>16</v>
      </c>
      <c r="AM3" s="126" t="s">
        <v>18</v>
      </c>
      <c r="AN3" s="126" t="s">
        <v>19</v>
      </c>
      <c r="AO3" s="127" t="s">
        <v>17</v>
      </c>
      <c r="AQ3" s="106" t="s">
        <v>73</v>
      </c>
      <c r="AR3" s="143" t="s">
        <v>46</v>
      </c>
      <c r="AS3" s="144" t="s">
        <v>47</v>
      </c>
      <c r="AT3" s="144" t="s">
        <v>48</v>
      </c>
      <c r="AU3" s="145" t="s">
        <v>62</v>
      </c>
      <c r="AX3" s="147" t="s">
        <v>73</v>
      </c>
      <c r="AY3" s="148">
        <v>1900</v>
      </c>
      <c r="AZ3" s="148">
        <v>1904</v>
      </c>
      <c r="BA3" s="148">
        <v>1905</v>
      </c>
      <c r="BB3" s="148">
        <v>1909</v>
      </c>
      <c r="BC3" s="148">
        <v>1910</v>
      </c>
      <c r="BD3" s="148">
        <v>1911</v>
      </c>
      <c r="BE3" s="148">
        <v>1912</v>
      </c>
      <c r="BF3" s="148">
        <v>1913</v>
      </c>
      <c r="BG3" s="148">
        <v>1914</v>
      </c>
      <c r="BH3" s="148">
        <v>1915</v>
      </c>
      <c r="BI3" s="148">
        <v>1916</v>
      </c>
      <c r="BJ3" s="148">
        <v>1917</v>
      </c>
      <c r="BK3" s="148">
        <v>1918</v>
      </c>
      <c r="BL3" s="148">
        <v>1919</v>
      </c>
      <c r="BM3" s="148">
        <v>1920</v>
      </c>
      <c r="BN3" s="148">
        <v>1921</v>
      </c>
      <c r="BO3" s="148">
        <v>1922</v>
      </c>
      <c r="BP3" s="148">
        <v>1923</v>
      </c>
      <c r="BQ3" s="148">
        <v>1924</v>
      </c>
      <c r="BR3" s="148">
        <v>1925</v>
      </c>
      <c r="BS3" s="148">
        <v>1926</v>
      </c>
      <c r="BT3" s="148">
        <v>1927</v>
      </c>
      <c r="BU3" s="148">
        <v>1928</v>
      </c>
      <c r="BV3" s="148">
        <v>1929</v>
      </c>
      <c r="BW3" s="148">
        <v>1930</v>
      </c>
      <c r="BX3" s="148">
        <v>1931</v>
      </c>
      <c r="BY3" s="148">
        <v>1932</v>
      </c>
      <c r="BZ3" s="148">
        <v>1933</v>
      </c>
      <c r="CA3" s="148">
        <v>1934</v>
      </c>
      <c r="CB3" s="148">
        <v>1935</v>
      </c>
      <c r="CC3" s="148">
        <v>1936</v>
      </c>
      <c r="CD3" s="148">
        <v>1937</v>
      </c>
      <c r="CE3" s="148">
        <v>1938</v>
      </c>
      <c r="CF3" s="148">
        <v>1939</v>
      </c>
      <c r="CG3" s="148">
        <v>1940</v>
      </c>
      <c r="CH3" s="148">
        <v>1941</v>
      </c>
      <c r="CI3" s="148">
        <v>1942</v>
      </c>
      <c r="CJ3" s="148">
        <v>1943</v>
      </c>
      <c r="CK3" s="148">
        <v>1944</v>
      </c>
      <c r="CL3" s="148">
        <v>1945</v>
      </c>
      <c r="CM3" s="148">
        <v>1946</v>
      </c>
      <c r="CN3" s="148">
        <v>1947</v>
      </c>
      <c r="CO3" s="148">
        <v>1948</v>
      </c>
      <c r="CP3" s="148">
        <v>1949</v>
      </c>
      <c r="CQ3" s="148">
        <v>1950</v>
      </c>
      <c r="CR3" s="148">
        <v>1951</v>
      </c>
      <c r="CS3" s="148">
        <v>1952</v>
      </c>
      <c r="CT3" s="148">
        <v>1953</v>
      </c>
      <c r="CU3" s="148">
        <v>1954</v>
      </c>
      <c r="CV3" s="148">
        <v>1955</v>
      </c>
      <c r="CW3" s="148">
        <v>1956</v>
      </c>
      <c r="CX3" s="148">
        <v>1957</v>
      </c>
      <c r="CY3" s="148">
        <v>1958</v>
      </c>
      <c r="CZ3" s="148">
        <v>1959</v>
      </c>
      <c r="DA3" s="148">
        <v>1960</v>
      </c>
      <c r="DB3" s="148">
        <v>1961</v>
      </c>
      <c r="DC3" s="148">
        <v>1962</v>
      </c>
      <c r="DD3" s="148">
        <v>1963</v>
      </c>
      <c r="DE3" s="148">
        <v>1964</v>
      </c>
      <c r="DF3" s="148">
        <v>1965</v>
      </c>
      <c r="DG3" s="148">
        <v>1966</v>
      </c>
      <c r="DH3" s="148">
        <v>1967</v>
      </c>
      <c r="DI3" s="148">
        <v>1968</v>
      </c>
      <c r="DJ3" s="148">
        <v>1969</v>
      </c>
      <c r="DK3" s="148">
        <v>1970</v>
      </c>
      <c r="DL3" s="148">
        <v>1971</v>
      </c>
      <c r="DM3" s="148">
        <v>1972</v>
      </c>
      <c r="DN3" s="148">
        <v>1973</v>
      </c>
      <c r="DO3" s="148">
        <v>1974</v>
      </c>
      <c r="DP3" s="148">
        <v>1975</v>
      </c>
      <c r="DQ3" s="148">
        <v>1976</v>
      </c>
      <c r="DR3" s="148">
        <v>1977</v>
      </c>
      <c r="DS3" s="148">
        <v>1978</v>
      </c>
      <c r="DT3" s="148">
        <v>1979</v>
      </c>
      <c r="DU3" s="148">
        <v>1980</v>
      </c>
      <c r="DV3" s="148">
        <v>1981</v>
      </c>
      <c r="DW3" s="148">
        <v>1982</v>
      </c>
      <c r="DX3" s="148">
        <v>1983</v>
      </c>
      <c r="DY3" s="148">
        <v>1984</v>
      </c>
      <c r="DZ3" s="148">
        <v>1985</v>
      </c>
      <c r="EA3" s="148">
        <v>1986</v>
      </c>
      <c r="EB3" s="148">
        <v>1987</v>
      </c>
      <c r="EC3" s="148">
        <v>1988</v>
      </c>
      <c r="ED3" s="148">
        <v>1989</v>
      </c>
      <c r="EE3" s="148">
        <v>1990</v>
      </c>
      <c r="EF3" s="148">
        <v>1991</v>
      </c>
      <c r="EG3" s="148">
        <v>1992</v>
      </c>
      <c r="EH3" s="148">
        <v>1993</v>
      </c>
      <c r="EI3" s="148">
        <v>1994</v>
      </c>
      <c r="EJ3" s="148">
        <v>1995</v>
      </c>
      <c r="EK3" s="148">
        <v>1996</v>
      </c>
      <c r="EL3" s="148">
        <v>1997</v>
      </c>
      <c r="EM3" s="148">
        <v>1998</v>
      </c>
      <c r="EN3" s="148">
        <v>1999</v>
      </c>
      <c r="EO3" s="148">
        <v>2000</v>
      </c>
      <c r="EP3" s="148">
        <v>2001</v>
      </c>
      <c r="EQ3" s="148">
        <v>2002</v>
      </c>
      <c r="ER3" s="148">
        <v>2003</v>
      </c>
      <c r="ES3" s="148">
        <v>2004</v>
      </c>
      <c r="ET3" s="148">
        <v>2005</v>
      </c>
      <c r="EU3" s="148">
        <v>2006</v>
      </c>
    </row>
    <row r="4" spans="1:151" ht="12.75">
      <c r="A4" s="42" t="s">
        <v>29</v>
      </c>
      <c r="B4" s="43">
        <v>0</v>
      </c>
      <c r="D4" s="42" t="s">
        <v>57</v>
      </c>
      <c r="E4" s="43">
        <v>15241</v>
      </c>
      <c r="H4" s="43">
        <v>1984</v>
      </c>
      <c r="I4" s="42" t="s">
        <v>48</v>
      </c>
      <c r="J4" s="43">
        <v>63</v>
      </c>
      <c r="K4" s="43">
        <v>1.390952380952381</v>
      </c>
      <c r="L4" s="43">
        <v>24.375714285714285</v>
      </c>
      <c r="M4" s="43">
        <v>2.5693650793650793</v>
      </c>
      <c r="N4" s="42" t="s">
        <v>60</v>
      </c>
      <c r="Q4" s="43">
        <v>1982</v>
      </c>
      <c r="R4" s="42" t="s">
        <v>46</v>
      </c>
      <c r="S4" s="43">
        <v>1</v>
      </c>
      <c r="T4" s="43">
        <v>11.78</v>
      </c>
      <c r="U4" s="43">
        <v>44.11</v>
      </c>
      <c r="V4" s="43">
        <v>0.85</v>
      </c>
      <c r="W4" s="42" t="s">
        <v>58</v>
      </c>
      <c r="AA4" s="97">
        <v>1984</v>
      </c>
      <c r="AB4" s="107">
        <f>SUM(AC4:AG4)</f>
        <v>387</v>
      </c>
      <c r="AC4" s="112">
        <v>10</v>
      </c>
      <c r="AD4" s="98">
        <v>224</v>
      </c>
      <c r="AE4" s="98">
        <v>22</v>
      </c>
      <c r="AF4" s="98">
        <v>69</v>
      </c>
      <c r="AG4" s="98">
        <v>62</v>
      </c>
      <c r="AH4" s="98">
        <v>0</v>
      </c>
      <c r="AI4" s="114">
        <f aca="true" t="shared" si="0" ref="AI4:AI27">SUM(AE4,AC4)</f>
        <v>32</v>
      </c>
      <c r="AK4" s="128">
        <v>1984</v>
      </c>
      <c r="AL4" s="121">
        <v>0</v>
      </c>
      <c r="AM4" s="122">
        <v>0</v>
      </c>
      <c r="AN4" s="122">
        <v>0</v>
      </c>
      <c r="AO4" s="123">
        <v>6</v>
      </c>
      <c r="AQ4" s="129">
        <v>1984</v>
      </c>
      <c r="AR4" s="140">
        <f>(AD4-AO4)</f>
        <v>218</v>
      </c>
      <c r="AS4" s="141">
        <f>(AF4-AM4)</f>
        <v>69</v>
      </c>
      <c r="AT4" s="141">
        <f>(AG4-AN4)</f>
        <v>62</v>
      </c>
      <c r="AU4" s="142">
        <f>SUM(AI4-AL4)</f>
        <v>32</v>
      </c>
      <c r="AX4" s="147" t="s">
        <v>79</v>
      </c>
      <c r="AY4" s="148">
        <v>1</v>
      </c>
      <c r="AZ4" s="148">
        <v>1</v>
      </c>
      <c r="BA4" s="148">
        <v>1</v>
      </c>
      <c r="BB4" s="148">
        <v>1</v>
      </c>
      <c r="BC4" s="148">
        <v>9</v>
      </c>
      <c r="BD4" s="148">
        <v>4</v>
      </c>
      <c r="BE4" s="148">
        <v>6</v>
      </c>
      <c r="BF4" s="148">
        <v>5</v>
      </c>
      <c r="BG4" s="148">
        <v>19</v>
      </c>
      <c r="BH4" s="148">
        <v>14</v>
      </c>
      <c r="BI4" s="148">
        <v>6</v>
      </c>
      <c r="BJ4" s="148">
        <v>7</v>
      </c>
      <c r="BK4" s="148">
        <v>2</v>
      </c>
      <c r="BL4" s="148">
        <v>12</v>
      </c>
      <c r="BM4" s="148">
        <v>27</v>
      </c>
      <c r="BN4" s="148">
        <v>8</v>
      </c>
      <c r="BO4" s="148">
        <v>25</v>
      </c>
      <c r="BP4" s="148">
        <v>118</v>
      </c>
      <c r="BQ4" s="148">
        <v>27</v>
      </c>
      <c r="BR4" s="148">
        <v>17</v>
      </c>
      <c r="BS4" s="148">
        <v>47</v>
      </c>
      <c r="BT4" s="148">
        <v>46</v>
      </c>
      <c r="BU4" s="148">
        <v>109</v>
      </c>
      <c r="BV4" s="148">
        <v>256</v>
      </c>
      <c r="BW4" s="148">
        <v>374</v>
      </c>
      <c r="BX4" s="148">
        <v>442</v>
      </c>
      <c r="BY4" s="148">
        <v>252</v>
      </c>
      <c r="BZ4" s="148">
        <v>102</v>
      </c>
      <c r="CA4" s="148">
        <v>188</v>
      </c>
      <c r="CB4" s="148">
        <v>99</v>
      </c>
      <c r="CC4" s="148">
        <v>149</v>
      </c>
      <c r="CD4" s="148">
        <v>193</v>
      </c>
      <c r="CE4" s="148">
        <v>88</v>
      </c>
      <c r="CF4" s="148">
        <v>156</v>
      </c>
      <c r="CG4" s="148">
        <v>228</v>
      </c>
      <c r="CH4" s="148">
        <v>188</v>
      </c>
      <c r="CI4" s="148">
        <v>45</v>
      </c>
      <c r="CJ4" s="148">
        <v>9</v>
      </c>
      <c r="CK4" s="148">
        <v>15</v>
      </c>
      <c r="CL4" s="148">
        <v>37</v>
      </c>
      <c r="CM4" s="148">
        <v>134</v>
      </c>
      <c r="CN4" s="148">
        <v>140</v>
      </c>
      <c r="CO4" s="148">
        <v>218</v>
      </c>
      <c r="CP4" s="148">
        <v>184</v>
      </c>
      <c r="CQ4" s="148">
        <v>292</v>
      </c>
      <c r="CR4" s="148">
        <v>308</v>
      </c>
      <c r="CS4" s="148">
        <v>221</v>
      </c>
      <c r="CT4" s="148">
        <v>311</v>
      </c>
      <c r="CU4" s="148">
        <v>289</v>
      </c>
      <c r="CV4" s="148">
        <v>664</v>
      </c>
      <c r="CW4" s="148">
        <v>529</v>
      </c>
      <c r="CX4" s="148">
        <v>614</v>
      </c>
      <c r="CY4" s="148">
        <v>251</v>
      </c>
      <c r="CZ4" s="148">
        <v>363</v>
      </c>
      <c r="DA4" s="148">
        <v>374</v>
      </c>
      <c r="DB4" s="148">
        <v>375</v>
      </c>
      <c r="DC4" s="148">
        <v>561</v>
      </c>
      <c r="DD4" s="148">
        <v>804</v>
      </c>
      <c r="DE4" s="148">
        <v>1104</v>
      </c>
      <c r="DF4" s="148">
        <v>1664</v>
      </c>
      <c r="DG4" s="148">
        <v>2013</v>
      </c>
      <c r="DH4" s="148">
        <v>2215</v>
      </c>
      <c r="DI4" s="148">
        <v>2040</v>
      </c>
      <c r="DJ4" s="148">
        <v>2304</v>
      </c>
      <c r="DK4" s="148">
        <v>2207</v>
      </c>
      <c r="DL4" s="148">
        <v>1910</v>
      </c>
      <c r="DM4" s="148">
        <v>2387</v>
      </c>
      <c r="DN4" s="148">
        <v>2264</v>
      </c>
      <c r="DO4" s="148">
        <v>1844</v>
      </c>
      <c r="DP4" s="148">
        <v>1508</v>
      </c>
      <c r="DQ4" s="148">
        <v>1973</v>
      </c>
      <c r="DR4" s="148">
        <v>2567</v>
      </c>
      <c r="DS4" s="148">
        <v>3405</v>
      </c>
      <c r="DT4" s="148">
        <v>4352</v>
      </c>
      <c r="DU4" s="148">
        <v>3212</v>
      </c>
      <c r="DV4" s="148">
        <v>3452</v>
      </c>
      <c r="DW4" s="148">
        <v>3971</v>
      </c>
      <c r="DX4" s="148">
        <v>6262</v>
      </c>
      <c r="DY4" s="148">
        <v>11630</v>
      </c>
      <c r="DZ4" s="148">
        <v>17664</v>
      </c>
      <c r="EA4" s="148">
        <v>27160</v>
      </c>
      <c r="EB4" s="148">
        <v>39636</v>
      </c>
      <c r="EC4" s="148">
        <v>54959</v>
      </c>
      <c r="ED4" s="148">
        <v>67530</v>
      </c>
      <c r="EE4" s="148">
        <v>75391</v>
      </c>
      <c r="EF4" s="148">
        <v>89882</v>
      </c>
      <c r="EG4" s="148">
        <v>119084</v>
      </c>
      <c r="EH4" s="148">
        <v>165716</v>
      </c>
      <c r="EI4" s="148">
        <v>207270</v>
      </c>
      <c r="EJ4" s="148">
        <v>256420</v>
      </c>
      <c r="EK4" s="148">
        <v>257291</v>
      </c>
      <c r="EL4" s="148">
        <v>314477</v>
      </c>
      <c r="EM4" s="148">
        <v>335068</v>
      </c>
      <c r="EN4" s="148">
        <v>373922</v>
      </c>
      <c r="EO4" s="148">
        <v>413770</v>
      </c>
      <c r="EP4" s="148">
        <v>387232</v>
      </c>
      <c r="EQ4" s="148">
        <v>390774</v>
      </c>
      <c r="ER4" s="148">
        <v>382511</v>
      </c>
      <c r="ES4" s="148">
        <v>386029</v>
      </c>
      <c r="ET4" s="148">
        <v>373023</v>
      </c>
      <c r="EU4" s="148">
        <v>78331</v>
      </c>
    </row>
    <row r="5" spans="1:47" ht="12.75">
      <c r="A5" s="42" t="s">
        <v>58</v>
      </c>
      <c r="B5" s="43">
        <v>74981</v>
      </c>
      <c r="D5" s="42" t="s">
        <v>58</v>
      </c>
      <c r="E5" s="43">
        <v>70118</v>
      </c>
      <c r="H5" s="43">
        <v>1985</v>
      </c>
      <c r="I5" s="42" t="s">
        <v>46</v>
      </c>
      <c r="J5" s="43">
        <v>660</v>
      </c>
      <c r="K5" s="43">
        <v>0.6278484848484849</v>
      </c>
      <c r="L5" s="43">
        <v>6.767712121212122</v>
      </c>
      <c r="M5" s="43">
        <v>1.408378787878788</v>
      </c>
      <c r="N5" s="42" t="s">
        <v>60</v>
      </c>
      <c r="Q5" s="43">
        <v>1983</v>
      </c>
      <c r="R5" s="42" t="s">
        <v>46</v>
      </c>
      <c r="S5" s="43">
        <v>2</v>
      </c>
      <c r="T5" s="43">
        <v>2.955</v>
      </c>
      <c r="U5" s="43">
        <v>30.01</v>
      </c>
      <c r="V5" s="43">
        <v>1.865</v>
      </c>
      <c r="W5" s="42" t="s">
        <v>58</v>
      </c>
      <c r="AA5" s="97">
        <v>1985</v>
      </c>
      <c r="AB5" s="107">
        <f aca="true" t="shared" si="1" ref="AB5:AB26">SUM(AC5:AG5)</f>
        <v>601</v>
      </c>
      <c r="AC5" s="112">
        <v>8</v>
      </c>
      <c r="AD5" s="98">
        <v>369</v>
      </c>
      <c r="AE5" s="98">
        <v>30</v>
      </c>
      <c r="AF5" s="98">
        <v>102</v>
      </c>
      <c r="AG5" s="98">
        <v>92</v>
      </c>
      <c r="AH5" s="98">
        <v>1</v>
      </c>
      <c r="AI5" s="114">
        <f t="shared" si="0"/>
        <v>38</v>
      </c>
      <c r="AK5" s="129">
        <v>1985</v>
      </c>
      <c r="AL5" s="112">
        <v>0</v>
      </c>
      <c r="AM5" s="98">
        <v>0</v>
      </c>
      <c r="AN5" s="98">
        <v>1</v>
      </c>
      <c r="AO5" s="117">
        <v>9</v>
      </c>
      <c r="AQ5" s="129">
        <v>1985</v>
      </c>
      <c r="AR5" s="137">
        <f aca="true" t="shared" si="2" ref="AR5:AR26">(AD5-AO5)</f>
        <v>360</v>
      </c>
      <c r="AS5" s="116">
        <f aca="true" t="shared" si="3" ref="AS5:AS26">(AF5-AM5)</f>
        <v>102</v>
      </c>
      <c r="AT5" s="116">
        <f aca="true" t="shared" si="4" ref="AT5:AT26">(AG5-AN5)</f>
        <v>91</v>
      </c>
      <c r="AU5" s="114">
        <f aca="true" t="shared" si="5" ref="AU5:AU26">SUM(AI5-AL5)</f>
        <v>38</v>
      </c>
    </row>
    <row r="6" spans="1:47" ht="12.75">
      <c r="A6" s="42" t="s">
        <v>60</v>
      </c>
      <c r="B6" s="43">
        <v>1272189</v>
      </c>
      <c r="D6" s="42" t="s">
        <v>59</v>
      </c>
      <c r="E6" s="43">
        <v>686561</v>
      </c>
      <c r="H6" s="43">
        <v>1985</v>
      </c>
      <c r="I6" s="42" t="s">
        <v>47</v>
      </c>
      <c r="J6" s="43">
        <v>134</v>
      </c>
      <c r="K6" s="43">
        <v>1.1942537313432835</v>
      </c>
      <c r="L6" s="43">
        <v>23.13417910447761</v>
      </c>
      <c r="M6" s="43">
        <v>2.0378358208955225</v>
      </c>
      <c r="N6" s="42" t="s">
        <v>60</v>
      </c>
      <c r="Q6" s="43">
        <v>1984</v>
      </c>
      <c r="R6" s="42" t="s">
        <v>46</v>
      </c>
      <c r="S6" s="43">
        <v>590</v>
      </c>
      <c r="T6" s="43">
        <v>2.0963898305084747</v>
      </c>
      <c r="U6" s="43">
        <v>40.73181355932203</v>
      </c>
      <c r="V6" s="43">
        <v>3.308762711864407</v>
      </c>
      <c r="W6" s="42" t="s">
        <v>58</v>
      </c>
      <c r="AA6" s="97">
        <v>1986</v>
      </c>
      <c r="AB6" s="107">
        <f t="shared" si="1"/>
        <v>821</v>
      </c>
      <c r="AC6" s="112">
        <v>16</v>
      </c>
      <c r="AD6" s="98">
        <v>489</v>
      </c>
      <c r="AE6" s="98">
        <v>49</v>
      </c>
      <c r="AF6" s="98">
        <v>135</v>
      </c>
      <c r="AG6" s="98">
        <v>132</v>
      </c>
      <c r="AH6" s="98">
        <v>0</v>
      </c>
      <c r="AI6" s="114">
        <f t="shared" si="0"/>
        <v>65</v>
      </c>
      <c r="AK6" s="129">
        <v>1986</v>
      </c>
      <c r="AL6" s="112">
        <v>0</v>
      </c>
      <c r="AM6" s="98">
        <v>1</v>
      </c>
      <c r="AN6" s="98">
        <v>0</v>
      </c>
      <c r="AO6" s="117">
        <v>12</v>
      </c>
      <c r="AQ6" s="129">
        <v>1986</v>
      </c>
      <c r="AR6" s="137">
        <f t="shared" si="2"/>
        <v>477</v>
      </c>
      <c r="AS6" s="116">
        <f t="shared" si="3"/>
        <v>134</v>
      </c>
      <c r="AT6" s="116">
        <f t="shared" si="4"/>
        <v>132</v>
      </c>
      <c r="AU6" s="114">
        <f t="shared" si="5"/>
        <v>65</v>
      </c>
    </row>
    <row r="7" spans="4:47" ht="12.75">
      <c r="D7" s="42" t="s">
        <v>60</v>
      </c>
      <c r="E7" s="43">
        <v>1234350</v>
      </c>
      <c r="H7" s="43">
        <v>1985</v>
      </c>
      <c r="I7" s="42" t="s">
        <v>48</v>
      </c>
      <c r="J7" s="43">
        <v>86</v>
      </c>
      <c r="K7" s="43">
        <v>1.2615116279069767</v>
      </c>
      <c r="L7" s="43">
        <v>22.752906976744185</v>
      </c>
      <c r="M7" s="43">
        <v>2.645581395348837</v>
      </c>
      <c r="N7" s="42" t="s">
        <v>60</v>
      </c>
      <c r="Q7" s="43">
        <v>1984</v>
      </c>
      <c r="R7" s="42" t="s">
        <v>47</v>
      </c>
      <c r="S7" s="43">
        <v>161</v>
      </c>
      <c r="T7" s="43">
        <v>5.027204968944099</v>
      </c>
      <c r="U7" s="43">
        <v>87.31645962732918</v>
      </c>
      <c r="V7" s="43">
        <v>3.3246583850931675</v>
      </c>
      <c r="W7" s="42" t="s">
        <v>58</v>
      </c>
      <c r="AA7" s="97">
        <v>1987</v>
      </c>
      <c r="AB7" s="107">
        <f t="shared" si="1"/>
        <v>1039</v>
      </c>
      <c r="AC7" s="112">
        <v>16</v>
      </c>
      <c r="AD7" s="98">
        <v>710</v>
      </c>
      <c r="AE7" s="98">
        <v>53</v>
      </c>
      <c r="AF7" s="98">
        <v>148</v>
      </c>
      <c r="AG7" s="98">
        <v>112</v>
      </c>
      <c r="AH7" s="98">
        <v>1</v>
      </c>
      <c r="AI7" s="114">
        <f t="shared" si="0"/>
        <v>69</v>
      </c>
      <c r="AK7" s="129">
        <v>1987</v>
      </c>
      <c r="AL7" s="112">
        <v>3</v>
      </c>
      <c r="AM7" s="98">
        <v>2</v>
      </c>
      <c r="AN7" s="98">
        <v>0</v>
      </c>
      <c r="AO7" s="117">
        <v>14</v>
      </c>
      <c r="AQ7" s="129">
        <v>1987</v>
      </c>
      <c r="AR7" s="137">
        <f t="shared" si="2"/>
        <v>696</v>
      </c>
      <c r="AS7" s="116">
        <f t="shared" si="3"/>
        <v>146</v>
      </c>
      <c r="AT7" s="116">
        <f t="shared" si="4"/>
        <v>112</v>
      </c>
      <c r="AU7" s="114">
        <f t="shared" si="5"/>
        <v>66</v>
      </c>
    </row>
    <row r="8" spans="8:47" ht="12.75">
      <c r="H8" s="43">
        <v>1986</v>
      </c>
      <c r="I8" s="42" t="s">
        <v>46</v>
      </c>
      <c r="J8" s="43">
        <v>758</v>
      </c>
      <c r="K8" s="43">
        <v>0.5472559366754618</v>
      </c>
      <c r="L8" s="43">
        <v>5.951306068601584</v>
      </c>
      <c r="M8" s="43">
        <v>1.2908575197889183</v>
      </c>
      <c r="N8" s="42" t="s">
        <v>60</v>
      </c>
      <c r="Q8" s="43">
        <v>1984</v>
      </c>
      <c r="R8" s="42" t="s">
        <v>48</v>
      </c>
      <c r="S8" s="43">
        <v>108</v>
      </c>
      <c r="T8" s="43">
        <v>4.109166666666667</v>
      </c>
      <c r="U8" s="43">
        <v>77.12666666666667</v>
      </c>
      <c r="V8" s="43">
        <v>4.278888888888889</v>
      </c>
      <c r="W8" s="42" t="s">
        <v>58</v>
      </c>
      <c r="AA8" s="97">
        <v>1988</v>
      </c>
      <c r="AB8" s="107">
        <f t="shared" si="1"/>
        <v>1292</v>
      </c>
      <c r="AC8" s="112">
        <v>8</v>
      </c>
      <c r="AD8" s="98">
        <v>679</v>
      </c>
      <c r="AE8" s="98">
        <v>50</v>
      </c>
      <c r="AF8" s="98">
        <v>392</v>
      </c>
      <c r="AG8" s="98">
        <v>163</v>
      </c>
      <c r="AH8" s="98">
        <v>0</v>
      </c>
      <c r="AI8" s="114">
        <f t="shared" si="0"/>
        <v>58</v>
      </c>
      <c r="AK8" s="129">
        <v>1988</v>
      </c>
      <c r="AL8" s="112">
        <v>1</v>
      </c>
      <c r="AM8" s="98">
        <v>7</v>
      </c>
      <c r="AN8" s="98">
        <v>1</v>
      </c>
      <c r="AO8" s="117">
        <v>8</v>
      </c>
      <c r="AQ8" s="129">
        <v>1988</v>
      </c>
      <c r="AR8" s="137">
        <f t="shared" si="2"/>
        <v>671</v>
      </c>
      <c r="AS8" s="116">
        <f t="shared" si="3"/>
        <v>385</v>
      </c>
      <c r="AT8" s="116">
        <f t="shared" si="4"/>
        <v>162</v>
      </c>
      <c r="AU8" s="114">
        <f t="shared" si="5"/>
        <v>57</v>
      </c>
    </row>
    <row r="9" spans="8:47" ht="12.75">
      <c r="H9" s="43">
        <v>1986</v>
      </c>
      <c r="I9" s="42" t="s">
        <v>47</v>
      </c>
      <c r="J9" s="43">
        <v>145</v>
      </c>
      <c r="K9" s="43">
        <v>1.146</v>
      </c>
      <c r="L9" s="43">
        <v>14.997172413793102</v>
      </c>
      <c r="M9" s="43">
        <v>2.469310344827586</v>
      </c>
      <c r="N9" s="42" t="s">
        <v>60</v>
      </c>
      <c r="Q9" s="43">
        <v>1985</v>
      </c>
      <c r="R9" s="42" t="s">
        <v>46</v>
      </c>
      <c r="S9" s="43">
        <v>1044</v>
      </c>
      <c r="T9" s="43">
        <v>2.038199233716475</v>
      </c>
      <c r="U9" s="43">
        <v>35.76240421455938</v>
      </c>
      <c r="V9" s="43">
        <v>3.4240613026819924</v>
      </c>
      <c r="W9" s="42" t="s">
        <v>58</v>
      </c>
      <c r="AA9" s="97">
        <v>1989</v>
      </c>
      <c r="AB9" s="107">
        <f t="shared" si="1"/>
        <v>1499</v>
      </c>
      <c r="AC9" s="112">
        <v>8</v>
      </c>
      <c r="AD9" s="98">
        <v>876</v>
      </c>
      <c r="AE9" s="98">
        <v>26</v>
      </c>
      <c r="AF9" s="98">
        <v>411</v>
      </c>
      <c r="AG9" s="98">
        <v>178</v>
      </c>
      <c r="AH9" s="98">
        <v>1</v>
      </c>
      <c r="AI9" s="114">
        <f t="shared" si="0"/>
        <v>34</v>
      </c>
      <c r="AK9" s="129">
        <v>1989</v>
      </c>
      <c r="AL9" s="112">
        <v>0</v>
      </c>
      <c r="AM9" s="98">
        <v>4</v>
      </c>
      <c r="AN9" s="98">
        <v>0</v>
      </c>
      <c r="AO9" s="117">
        <v>11</v>
      </c>
      <c r="AQ9" s="129">
        <v>1989</v>
      </c>
      <c r="AR9" s="137">
        <f t="shared" si="2"/>
        <v>865</v>
      </c>
      <c r="AS9" s="116">
        <f t="shared" si="3"/>
        <v>407</v>
      </c>
      <c r="AT9" s="116">
        <f t="shared" si="4"/>
        <v>178</v>
      </c>
      <c r="AU9" s="114">
        <f t="shared" si="5"/>
        <v>34</v>
      </c>
    </row>
    <row r="10" spans="1:47" ht="12.75">
      <c r="A10" s="41" t="s">
        <v>63</v>
      </c>
      <c r="B10" s="41" t="s">
        <v>64</v>
      </c>
      <c r="H10" s="43">
        <v>1986</v>
      </c>
      <c r="I10" s="42" t="s">
        <v>48</v>
      </c>
      <c r="J10" s="43">
        <v>118</v>
      </c>
      <c r="K10" s="43">
        <v>1.1943220338983052</v>
      </c>
      <c r="L10" s="43">
        <v>22.016864406779664</v>
      </c>
      <c r="M10" s="43">
        <v>2.7474576271186444</v>
      </c>
      <c r="N10" s="42" t="s">
        <v>60</v>
      </c>
      <c r="Q10" s="43">
        <v>1985</v>
      </c>
      <c r="R10" s="42" t="s">
        <v>47</v>
      </c>
      <c r="S10" s="43">
        <v>229</v>
      </c>
      <c r="T10" s="43">
        <v>4.980829694323145</v>
      </c>
      <c r="U10" s="43">
        <v>75.93681222707424</v>
      </c>
      <c r="V10" s="43">
        <v>3.6265065502183407</v>
      </c>
      <c r="W10" s="42" t="s">
        <v>58</v>
      </c>
      <c r="AA10" s="97">
        <v>1990</v>
      </c>
      <c r="AB10" s="107">
        <f t="shared" si="1"/>
        <v>1371</v>
      </c>
      <c r="AC10" s="112">
        <v>4</v>
      </c>
      <c r="AD10" s="98">
        <v>937</v>
      </c>
      <c r="AE10" s="98">
        <v>13</v>
      </c>
      <c r="AF10" s="98">
        <v>315</v>
      </c>
      <c r="AG10" s="98">
        <v>102</v>
      </c>
      <c r="AH10" s="98">
        <v>0</v>
      </c>
      <c r="AI10" s="114">
        <f t="shared" si="0"/>
        <v>17</v>
      </c>
      <c r="AK10" s="129">
        <v>1990</v>
      </c>
      <c r="AL10" s="112">
        <v>0</v>
      </c>
      <c r="AM10" s="98">
        <v>2</v>
      </c>
      <c r="AN10" s="98">
        <v>1</v>
      </c>
      <c r="AO10" s="117">
        <v>12</v>
      </c>
      <c r="AQ10" s="129">
        <v>1990</v>
      </c>
      <c r="AR10" s="137">
        <f t="shared" si="2"/>
        <v>925</v>
      </c>
      <c r="AS10" s="116">
        <f t="shared" si="3"/>
        <v>313</v>
      </c>
      <c r="AT10" s="116">
        <f t="shared" si="4"/>
        <v>101</v>
      </c>
      <c r="AU10" s="114">
        <f t="shared" si="5"/>
        <v>17</v>
      </c>
    </row>
    <row r="11" spans="1:47" ht="12.75">
      <c r="A11" s="42" t="s">
        <v>29</v>
      </c>
      <c r="B11" s="43">
        <v>0</v>
      </c>
      <c r="H11" s="43">
        <v>1987</v>
      </c>
      <c r="I11" s="42" t="s">
        <v>46</v>
      </c>
      <c r="J11" s="43">
        <v>1362</v>
      </c>
      <c r="K11" s="43">
        <v>0.5497503671071953</v>
      </c>
      <c r="L11" s="43">
        <v>5.386600587371513</v>
      </c>
      <c r="M11" s="43">
        <v>1.3344713656387666</v>
      </c>
      <c r="N11" s="42" t="s">
        <v>60</v>
      </c>
      <c r="Q11" s="43">
        <v>1985</v>
      </c>
      <c r="R11" s="42" t="s">
        <v>48</v>
      </c>
      <c r="S11" s="43">
        <v>146</v>
      </c>
      <c r="T11" s="43">
        <v>5.8941780821917815</v>
      </c>
      <c r="U11" s="43">
        <v>72.04232876712328</v>
      </c>
      <c r="V11" s="43">
        <v>4.452808219178082</v>
      </c>
      <c r="W11" s="42" t="s">
        <v>58</v>
      </c>
      <c r="AA11" s="97">
        <v>1991</v>
      </c>
      <c r="AB11" s="107">
        <f t="shared" si="1"/>
        <v>2017</v>
      </c>
      <c r="AC11" s="112">
        <v>2</v>
      </c>
      <c r="AD11" s="98">
        <v>1558</v>
      </c>
      <c r="AE11" s="98">
        <v>8</v>
      </c>
      <c r="AF11" s="98">
        <v>343</v>
      </c>
      <c r="AG11" s="98">
        <v>106</v>
      </c>
      <c r="AH11" s="98">
        <v>0</v>
      </c>
      <c r="AI11" s="114">
        <f t="shared" si="0"/>
        <v>10</v>
      </c>
      <c r="AK11" s="129">
        <v>1991</v>
      </c>
      <c r="AL11" s="112">
        <v>0</v>
      </c>
      <c r="AM11" s="98">
        <v>1</v>
      </c>
      <c r="AN11" s="98">
        <v>0</v>
      </c>
      <c r="AO11" s="117">
        <v>22</v>
      </c>
      <c r="AQ11" s="129">
        <v>1991</v>
      </c>
      <c r="AR11" s="137">
        <f t="shared" si="2"/>
        <v>1536</v>
      </c>
      <c r="AS11" s="116">
        <f t="shared" si="3"/>
        <v>342</v>
      </c>
      <c r="AT11" s="116">
        <f t="shared" si="4"/>
        <v>106</v>
      </c>
      <c r="AU11" s="114">
        <f t="shared" si="5"/>
        <v>10</v>
      </c>
    </row>
    <row r="12" spans="1:47" ht="12.75">
      <c r="A12" s="42" t="s">
        <v>58</v>
      </c>
      <c r="B12" s="43">
        <v>74981</v>
      </c>
      <c r="H12" s="43">
        <v>1987</v>
      </c>
      <c r="I12" s="42" t="s">
        <v>47</v>
      </c>
      <c r="J12" s="43">
        <v>211</v>
      </c>
      <c r="K12" s="43">
        <v>1.1843601895734597</v>
      </c>
      <c r="L12" s="43">
        <v>14.839383886255924</v>
      </c>
      <c r="M12" s="43">
        <v>2.1442180094786734</v>
      </c>
      <c r="N12" s="42" t="s">
        <v>60</v>
      </c>
      <c r="Q12" s="43">
        <v>1985</v>
      </c>
      <c r="R12" s="42" t="s">
        <v>49</v>
      </c>
      <c r="S12" s="43">
        <v>1</v>
      </c>
      <c r="T12" s="43">
        <v>3.19</v>
      </c>
      <c r="U12" s="43">
        <v>82.41</v>
      </c>
      <c r="V12" s="43">
        <v>1.07</v>
      </c>
      <c r="W12" s="42" t="s">
        <v>58</v>
      </c>
      <c r="AA12" s="97">
        <v>1992</v>
      </c>
      <c r="AB12" s="107">
        <f t="shared" si="1"/>
        <v>2174</v>
      </c>
      <c r="AC12" s="112">
        <v>2</v>
      </c>
      <c r="AD12" s="98">
        <v>1578</v>
      </c>
      <c r="AE12" s="98">
        <v>7</v>
      </c>
      <c r="AF12" s="98">
        <v>456</v>
      </c>
      <c r="AG12" s="98">
        <v>131</v>
      </c>
      <c r="AH12" s="98">
        <v>0</v>
      </c>
      <c r="AI12" s="114">
        <f t="shared" si="0"/>
        <v>9</v>
      </c>
      <c r="AK12" s="129">
        <v>1992</v>
      </c>
      <c r="AL12" s="112">
        <v>0</v>
      </c>
      <c r="AM12" s="98">
        <v>3</v>
      </c>
      <c r="AN12" s="98">
        <v>1</v>
      </c>
      <c r="AO12" s="117">
        <v>10</v>
      </c>
      <c r="AQ12" s="129">
        <v>1992</v>
      </c>
      <c r="AR12" s="137">
        <f t="shared" si="2"/>
        <v>1568</v>
      </c>
      <c r="AS12" s="116">
        <f t="shared" si="3"/>
        <v>453</v>
      </c>
      <c r="AT12" s="116">
        <f t="shared" si="4"/>
        <v>130</v>
      </c>
      <c r="AU12" s="114">
        <f t="shared" si="5"/>
        <v>9</v>
      </c>
    </row>
    <row r="13" spans="1:47" ht="12.75">
      <c r="A13" s="42" t="s">
        <v>60</v>
      </c>
      <c r="B13" s="43">
        <v>1272189</v>
      </c>
      <c r="H13" s="43">
        <v>1987</v>
      </c>
      <c r="I13" s="42" t="s">
        <v>48</v>
      </c>
      <c r="J13" s="43">
        <v>173</v>
      </c>
      <c r="K13" s="43">
        <v>1.316242774566474</v>
      </c>
      <c r="L13" s="43">
        <v>18.340173410404624</v>
      </c>
      <c r="M13" s="43">
        <v>2.8583815028901736</v>
      </c>
      <c r="N13" s="42" t="s">
        <v>60</v>
      </c>
      <c r="Q13" s="43">
        <v>1986</v>
      </c>
      <c r="R13" s="42" t="s">
        <v>46</v>
      </c>
      <c r="S13" s="43">
        <v>1265</v>
      </c>
      <c r="T13" s="43">
        <v>1.989897233201581</v>
      </c>
      <c r="U13" s="43">
        <v>34.653778656126484</v>
      </c>
      <c r="V13" s="43">
        <v>3.1837944664031625</v>
      </c>
      <c r="W13" s="42" t="s">
        <v>58</v>
      </c>
      <c r="AA13" s="97">
        <v>1993</v>
      </c>
      <c r="AB13" s="107">
        <f t="shared" si="1"/>
        <v>2497</v>
      </c>
      <c r="AC13" s="112">
        <v>1</v>
      </c>
      <c r="AD13" s="98">
        <v>1781</v>
      </c>
      <c r="AE13" s="98">
        <v>7</v>
      </c>
      <c r="AF13" s="98">
        <v>586</v>
      </c>
      <c r="AG13" s="98">
        <v>122</v>
      </c>
      <c r="AH13" s="98">
        <v>1</v>
      </c>
      <c r="AI13" s="114">
        <f t="shared" si="0"/>
        <v>8</v>
      </c>
      <c r="AK13" s="129">
        <v>1993</v>
      </c>
      <c r="AL13" s="112">
        <v>0</v>
      </c>
      <c r="AM13" s="98">
        <v>4</v>
      </c>
      <c r="AN13" s="98">
        <v>1</v>
      </c>
      <c r="AO13" s="117">
        <v>24</v>
      </c>
      <c r="AQ13" s="129">
        <v>1993</v>
      </c>
      <c r="AR13" s="137">
        <f t="shared" si="2"/>
        <v>1757</v>
      </c>
      <c r="AS13" s="116">
        <f t="shared" si="3"/>
        <v>582</v>
      </c>
      <c r="AT13" s="116">
        <f t="shared" si="4"/>
        <v>121</v>
      </c>
      <c r="AU13" s="114">
        <f t="shared" si="5"/>
        <v>8</v>
      </c>
    </row>
    <row r="14" spans="8:47" ht="12.75">
      <c r="H14" s="43">
        <v>1988</v>
      </c>
      <c r="I14" s="42" t="s">
        <v>46</v>
      </c>
      <c r="J14" s="43">
        <v>1130</v>
      </c>
      <c r="K14" s="43">
        <v>0.5494513274336283</v>
      </c>
      <c r="L14" s="43">
        <v>5.572079646017699</v>
      </c>
      <c r="M14" s="43">
        <v>1.333566371681416</v>
      </c>
      <c r="N14" s="42" t="s">
        <v>60</v>
      </c>
      <c r="Q14" s="43">
        <v>1986</v>
      </c>
      <c r="R14" s="42" t="s">
        <v>47</v>
      </c>
      <c r="S14" s="43">
        <v>259</v>
      </c>
      <c r="T14" s="43">
        <v>5.068841698841699</v>
      </c>
      <c r="U14" s="43">
        <v>65.42490347490347</v>
      </c>
      <c r="V14" s="43">
        <v>4.536679536679537</v>
      </c>
      <c r="W14" s="42" t="s">
        <v>58</v>
      </c>
      <c r="AA14" s="97">
        <v>1994</v>
      </c>
      <c r="AB14" s="107">
        <f t="shared" si="1"/>
        <v>2053</v>
      </c>
      <c r="AC14" s="112">
        <v>1</v>
      </c>
      <c r="AD14" s="98">
        <v>1276</v>
      </c>
      <c r="AE14" s="98">
        <v>18</v>
      </c>
      <c r="AF14" s="98">
        <v>524</v>
      </c>
      <c r="AG14" s="98">
        <v>234</v>
      </c>
      <c r="AH14" s="98">
        <v>0</v>
      </c>
      <c r="AI14" s="114">
        <f t="shared" si="0"/>
        <v>19</v>
      </c>
      <c r="AK14" s="129">
        <v>1994</v>
      </c>
      <c r="AL14" s="112">
        <v>3</v>
      </c>
      <c r="AM14" s="98">
        <v>2</v>
      </c>
      <c r="AN14" s="98">
        <v>2</v>
      </c>
      <c r="AO14" s="117">
        <v>12</v>
      </c>
      <c r="AQ14" s="129">
        <v>1994</v>
      </c>
      <c r="AR14" s="137">
        <f t="shared" si="2"/>
        <v>1264</v>
      </c>
      <c r="AS14" s="116">
        <f t="shared" si="3"/>
        <v>522</v>
      </c>
      <c r="AT14" s="116">
        <f t="shared" si="4"/>
        <v>232</v>
      </c>
      <c r="AU14" s="114">
        <f t="shared" si="5"/>
        <v>16</v>
      </c>
    </row>
    <row r="15" spans="1:47" ht="12.75">
      <c r="A15" s="44" t="s">
        <v>75</v>
      </c>
      <c r="H15" s="43">
        <v>1988</v>
      </c>
      <c r="I15" s="42" t="s">
        <v>47</v>
      </c>
      <c r="J15" s="43">
        <v>723</v>
      </c>
      <c r="K15" s="43">
        <v>0.7734163208852005</v>
      </c>
      <c r="L15" s="43">
        <v>10.048769017980636</v>
      </c>
      <c r="M15" s="43">
        <v>1.6652143845089904</v>
      </c>
      <c r="N15" s="42" t="s">
        <v>60</v>
      </c>
      <c r="Q15" s="43">
        <v>1986</v>
      </c>
      <c r="R15" s="42" t="s">
        <v>48</v>
      </c>
      <c r="S15" s="43">
        <v>198</v>
      </c>
      <c r="T15" s="43">
        <v>5.165</v>
      </c>
      <c r="U15" s="43">
        <v>61.236010101010095</v>
      </c>
      <c r="V15" s="43">
        <v>4.637676767676768</v>
      </c>
      <c r="W15" s="42" t="s">
        <v>58</v>
      </c>
      <c r="AA15" s="97">
        <v>1995</v>
      </c>
      <c r="AB15" s="107">
        <f t="shared" si="1"/>
        <v>1806</v>
      </c>
      <c r="AC15" s="112">
        <v>2</v>
      </c>
      <c r="AD15" s="98">
        <v>1028</v>
      </c>
      <c r="AE15" s="98">
        <v>21</v>
      </c>
      <c r="AF15" s="98">
        <v>465</v>
      </c>
      <c r="AG15" s="98">
        <v>290</v>
      </c>
      <c r="AH15" s="98">
        <v>0</v>
      </c>
      <c r="AI15" s="114">
        <f t="shared" si="0"/>
        <v>23</v>
      </c>
      <c r="AK15" s="129">
        <v>1995</v>
      </c>
      <c r="AL15" s="112">
        <v>2</v>
      </c>
      <c r="AM15" s="98">
        <v>5</v>
      </c>
      <c r="AN15" s="98">
        <v>1</v>
      </c>
      <c r="AO15" s="117">
        <v>10</v>
      </c>
      <c r="AQ15" s="129">
        <v>1995</v>
      </c>
      <c r="AR15" s="137">
        <f t="shared" si="2"/>
        <v>1018</v>
      </c>
      <c r="AS15" s="116">
        <f t="shared" si="3"/>
        <v>460</v>
      </c>
      <c r="AT15" s="116">
        <f t="shared" si="4"/>
        <v>289</v>
      </c>
      <c r="AU15" s="114">
        <f t="shared" si="5"/>
        <v>21</v>
      </c>
    </row>
    <row r="16" spans="1:47" ht="12.75">
      <c r="A16">
        <v>74407</v>
      </c>
      <c r="H16" s="43">
        <v>1988</v>
      </c>
      <c r="I16" s="42" t="s">
        <v>48</v>
      </c>
      <c r="J16" s="43">
        <v>254</v>
      </c>
      <c r="K16" s="43">
        <v>1.0436614173228347</v>
      </c>
      <c r="L16" s="43">
        <v>11.836141732283465</v>
      </c>
      <c r="M16" s="43">
        <v>2.295</v>
      </c>
      <c r="N16" s="42" t="s">
        <v>60</v>
      </c>
      <c r="Q16" s="43">
        <v>1987</v>
      </c>
      <c r="R16" s="42" t="s">
        <v>46</v>
      </c>
      <c r="S16" s="43">
        <v>2109</v>
      </c>
      <c r="T16" s="43">
        <v>1.960900900900901</v>
      </c>
      <c r="U16" s="43">
        <v>31.778790896159315</v>
      </c>
      <c r="V16" s="43">
        <v>3.3184732100521575</v>
      </c>
      <c r="W16" s="42" t="s">
        <v>58</v>
      </c>
      <c r="AA16" s="97">
        <v>1996</v>
      </c>
      <c r="AB16" s="107">
        <f t="shared" si="1"/>
        <v>7205</v>
      </c>
      <c r="AC16" s="112">
        <v>0</v>
      </c>
      <c r="AD16" s="98">
        <v>4744</v>
      </c>
      <c r="AE16" s="98">
        <v>5</v>
      </c>
      <c r="AF16" s="98">
        <v>1860</v>
      </c>
      <c r="AG16" s="98">
        <v>596</v>
      </c>
      <c r="AH16" s="98">
        <v>0</v>
      </c>
      <c r="AI16" s="114">
        <f t="shared" si="0"/>
        <v>5</v>
      </c>
      <c r="AK16" s="129">
        <v>1996</v>
      </c>
      <c r="AL16" s="112">
        <v>2</v>
      </c>
      <c r="AM16" s="98">
        <v>11</v>
      </c>
      <c r="AN16" s="98">
        <v>4</v>
      </c>
      <c r="AO16" s="117">
        <v>31</v>
      </c>
      <c r="AQ16" s="129">
        <v>1996</v>
      </c>
      <c r="AR16" s="137">
        <f t="shared" si="2"/>
        <v>4713</v>
      </c>
      <c r="AS16" s="116">
        <f t="shared" si="3"/>
        <v>1849</v>
      </c>
      <c r="AT16" s="116">
        <f t="shared" si="4"/>
        <v>592</v>
      </c>
      <c r="AU16" s="114">
        <f t="shared" si="5"/>
        <v>3</v>
      </c>
    </row>
    <row r="17" spans="8:47" ht="12.75">
      <c r="H17" s="43">
        <v>1989</v>
      </c>
      <c r="I17" s="42" t="s">
        <v>46</v>
      </c>
      <c r="J17" s="43">
        <v>1775</v>
      </c>
      <c r="K17" s="43">
        <v>0.5257014084507042</v>
      </c>
      <c r="L17" s="43">
        <v>5.165059154929578</v>
      </c>
      <c r="M17" s="43">
        <v>1.3490478873239438</v>
      </c>
      <c r="N17" s="42" t="s">
        <v>60</v>
      </c>
      <c r="Q17" s="43">
        <v>1987</v>
      </c>
      <c r="R17" s="42" t="s">
        <v>47</v>
      </c>
      <c r="S17" s="43">
        <v>331</v>
      </c>
      <c r="T17" s="43">
        <v>4.948882175226586</v>
      </c>
      <c r="U17" s="43">
        <v>62.03274924471299</v>
      </c>
      <c r="V17" s="43">
        <v>3.7679456193353476</v>
      </c>
      <c r="W17" s="42" t="s">
        <v>58</v>
      </c>
      <c r="AA17" s="97">
        <v>1997</v>
      </c>
      <c r="AB17" s="107">
        <f t="shared" si="1"/>
        <v>5677</v>
      </c>
      <c r="AC17" s="112">
        <v>1</v>
      </c>
      <c r="AD17" s="98">
        <v>3747</v>
      </c>
      <c r="AE17" s="98">
        <v>7</v>
      </c>
      <c r="AF17" s="98">
        <v>1415</v>
      </c>
      <c r="AG17" s="98">
        <v>507</v>
      </c>
      <c r="AH17" s="98">
        <v>3</v>
      </c>
      <c r="AI17" s="114">
        <f t="shared" si="0"/>
        <v>8</v>
      </c>
      <c r="AK17" s="129">
        <v>1997</v>
      </c>
      <c r="AL17" s="112">
        <v>3</v>
      </c>
      <c r="AM17" s="98">
        <v>7</v>
      </c>
      <c r="AN17" s="98">
        <v>0</v>
      </c>
      <c r="AO17" s="117">
        <v>26</v>
      </c>
      <c r="AQ17" s="129">
        <v>1997</v>
      </c>
      <c r="AR17" s="137">
        <f t="shared" si="2"/>
        <v>3721</v>
      </c>
      <c r="AS17" s="116">
        <f t="shared" si="3"/>
        <v>1408</v>
      </c>
      <c r="AT17" s="116">
        <f t="shared" si="4"/>
        <v>507</v>
      </c>
      <c r="AU17" s="114">
        <f t="shared" si="5"/>
        <v>5</v>
      </c>
    </row>
    <row r="18" spans="1:47" ht="12.75">
      <c r="A18" t="s">
        <v>65</v>
      </c>
      <c r="H18" s="43">
        <v>1989</v>
      </c>
      <c r="I18" s="42" t="s">
        <v>47</v>
      </c>
      <c r="J18" s="43">
        <v>776</v>
      </c>
      <c r="K18" s="43">
        <v>0.8679896907216496</v>
      </c>
      <c r="L18" s="43">
        <v>11.321572164948453</v>
      </c>
      <c r="M18" s="43">
        <v>1.6710824742268042</v>
      </c>
      <c r="N18" s="42" t="s">
        <v>60</v>
      </c>
      <c r="Q18" s="43">
        <v>1987</v>
      </c>
      <c r="R18" s="42" t="s">
        <v>48</v>
      </c>
      <c r="S18" s="43">
        <v>255</v>
      </c>
      <c r="T18" s="43">
        <v>5.160509803921569</v>
      </c>
      <c r="U18" s="43">
        <v>60.64090196078432</v>
      </c>
      <c r="V18" s="43">
        <v>5.185568627450981</v>
      </c>
      <c r="W18" s="42" t="s">
        <v>58</v>
      </c>
      <c r="AA18" s="97">
        <v>1998</v>
      </c>
      <c r="AB18" s="107">
        <f t="shared" si="1"/>
        <v>3603</v>
      </c>
      <c r="AC18" s="112">
        <v>1</v>
      </c>
      <c r="AD18" s="98">
        <v>2261</v>
      </c>
      <c r="AE18" s="98">
        <v>3</v>
      </c>
      <c r="AF18" s="98">
        <v>1078</v>
      </c>
      <c r="AG18" s="98">
        <v>260</v>
      </c>
      <c r="AH18" s="98">
        <v>1</v>
      </c>
      <c r="AI18" s="114">
        <f t="shared" si="0"/>
        <v>4</v>
      </c>
      <c r="AK18" s="129">
        <v>1998</v>
      </c>
      <c r="AL18" s="112">
        <v>0</v>
      </c>
      <c r="AM18" s="98">
        <v>4</v>
      </c>
      <c r="AN18" s="98">
        <v>1</v>
      </c>
      <c r="AO18" s="117">
        <v>14</v>
      </c>
      <c r="AQ18" s="129">
        <v>1998</v>
      </c>
      <c r="AR18" s="137">
        <f t="shared" si="2"/>
        <v>2247</v>
      </c>
      <c r="AS18" s="116">
        <f t="shared" si="3"/>
        <v>1074</v>
      </c>
      <c r="AT18" s="116">
        <f t="shared" si="4"/>
        <v>259</v>
      </c>
      <c r="AU18" s="114">
        <f t="shared" si="5"/>
        <v>4</v>
      </c>
    </row>
    <row r="19" spans="1:47" ht="12.75">
      <c r="A19">
        <v>84710</v>
      </c>
      <c r="H19" s="43">
        <v>1989</v>
      </c>
      <c r="I19" s="42" t="s">
        <v>48</v>
      </c>
      <c r="J19" s="43">
        <v>303</v>
      </c>
      <c r="K19" s="43">
        <v>1.0664686468646867</v>
      </c>
      <c r="L19" s="43">
        <v>10.85990099009901</v>
      </c>
      <c r="M19" s="43">
        <v>2.4045874587458744</v>
      </c>
      <c r="N19" s="42" t="s">
        <v>60</v>
      </c>
      <c r="Q19" s="43">
        <v>1987</v>
      </c>
      <c r="R19" s="42" t="s">
        <v>49</v>
      </c>
      <c r="S19" s="43">
        <v>1</v>
      </c>
      <c r="T19" s="43">
        <v>0.31</v>
      </c>
      <c r="U19" s="43">
        <v>0.23</v>
      </c>
      <c r="V19" s="43">
        <v>7.36</v>
      </c>
      <c r="W19" s="42" t="s">
        <v>58</v>
      </c>
      <c r="AA19" s="97">
        <v>1999</v>
      </c>
      <c r="AB19" s="107">
        <f t="shared" si="1"/>
        <v>2723</v>
      </c>
      <c r="AC19" s="112">
        <v>0</v>
      </c>
      <c r="AD19" s="98">
        <v>1739</v>
      </c>
      <c r="AE19" s="98">
        <v>5</v>
      </c>
      <c r="AF19" s="98">
        <v>698</v>
      </c>
      <c r="AG19" s="98">
        <v>281</v>
      </c>
      <c r="AH19" s="98">
        <v>2</v>
      </c>
      <c r="AI19" s="114">
        <f t="shared" si="0"/>
        <v>5</v>
      </c>
      <c r="AK19" s="129">
        <v>1999</v>
      </c>
      <c r="AL19" s="112">
        <v>1</v>
      </c>
      <c r="AM19" s="98">
        <v>3</v>
      </c>
      <c r="AN19" s="98">
        <v>0</v>
      </c>
      <c r="AO19" s="117">
        <v>6</v>
      </c>
      <c r="AQ19" s="129">
        <v>1999</v>
      </c>
      <c r="AR19" s="137">
        <f t="shared" si="2"/>
        <v>1733</v>
      </c>
      <c r="AS19" s="116">
        <f t="shared" si="3"/>
        <v>695</v>
      </c>
      <c r="AT19" s="116">
        <f t="shared" si="4"/>
        <v>281</v>
      </c>
      <c r="AU19" s="114">
        <f t="shared" si="5"/>
        <v>4</v>
      </c>
    </row>
    <row r="20" spans="8:47" ht="12.75">
      <c r="H20" s="43">
        <v>1989</v>
      </c>
      <c r="I20" s="42" t="s">
        <v>49</v>
      </c>
      <c r="J20" s="43">
        <v>1</v>
      </c>
      <c r="K20" s="43">
        <v>2.64</v>
      </c>
      <c r="L20" s="43">
        <v>29.43</v>
      </c>
      <c r="M20" s="43">
        <v>2.68</v>
      </c>
      <c r="N20" s="42" t="s">
        <v>60</v>
      </c>
      <c r="Q20" s="43">
        <v>1988</v>
      </c>
      <c r="R20" s="42" t="s">
        <v>46</v>
      </c>
      <c r="S20" s="43">
        <v>1832</v>
      </c>
      <c r="T20" s="43">
        <v>2.1905403930131007</v>
      </c>
      <c r="U20" s="43">
        <v>32.23996724890829</v>
      </c>
      <c r="V20" s="43">
        <v>3.2664737991266377</v>
      </c>
      <c r="W20" s="42" t="s">
        <v>58</v>
      </c>
      <c r="AA20" s="97">
        <v>2000</v>
      </c>
      <c r="AB20" s="107">
        <f t="shared" si="1"/>
        <v>2136</v>
      </c>
      <c r="AC20" s="112">
        <v>0</v>
      </c>
      <c r="AD20" s="98">
        <v>1354</v>
      </c>
      <c r="AE20" s="98">
        <v>6</v>
      </c>
      <c r="AF20" s="98">
        <v>625</v>
      </c>
      <c r="AG20" s="98">
        <v>151</v>
      </c>
      <c r="AH20" s="98">
        <v>0</v>
      </c>
      <c r="AI20" s="114">
        <f t="shared" si="0"/>
        <v>6</v>
      </c>
      <c r="AK20" s="129">
        <v>2000</v>
      </c>
      <c r="AL20" s="112">
        <v>0</v>
      </c>
      <c r="AM20" s="98">
        <v>2</v>
      </c>
      <c r="AN20" s="98">
        <v>1</v>
      </c>
      <c r="AO20" s="117">
        <v>3</v>
      </c>
      <c r="AQ20" s="129">
        <v>2000</v>
      </c>
      <c r="AR20" s="137">
        <f t="shared" si="2"/>
        <v>1351</v>
      </c>
      <c r="AS20" s="116">
        <f t="shared" si="3"/>
        <v>623</v>
      </c>
      <c r="AT20" s="116">
        <f t="shared" si="4"/>
        <v>150</v>
      </c>
      <c r="AU20" s="114">
        <f t="shared" si="5"/>
        <v>6</v>
      </c>
    </row>
    <row r="21" spans="8:47" ht="12.75">
      <c r="H21" s="43">
        <v>1990</v>
      </c>
      <c r="I21" s="42" t="s">
        <v>46</v>
      </c>
      <c r="J21" s="43">
        <v>1846</v>
      </c>
      <c r="K21" s="43">
        <v>0.4592036836403034</v>
      </c>
      <c r="L21" s="43">
        <v>4.705482123510293</v>
      </c>
      <c r="M21" s="43">
        <v>1.3542903575297942</v>
      </c>
      <c r="N21" s="42" t="s">
        <v>60</v>
      </c>
      <c r="Q21" s="43">
        <v>1988</v>
      </c>
      <c r="R21" s="42" t="s">
        <v>47</v>
      </c>
      <c r="S21" s="43">
        <v>1138</v>
      </c>
      <c r="T21" s="43">
        <v>2.3819156414762745</v>
      </c>
      <c r="U21" s="43">
        <v>29.908594024604568</v>
      </c>
      <c r="V21" s="43">
        <v>4.545456942003515</v>
      </c>
      <c r="W21" s="42" t="s">
        <v>58</v>
      </c>
      <c r="AA21" s="97">
        <v>2001</v>
      </c>
      <c r="AB21" s="107">
        <f t="shared" si="1"/>
        <v>1673</v>
      </c>
      <c r="AC21" s="112">
        <v>1</v>
      </c>
      <c r="AD21" s="98">
        <v>935</v>
      </c>
      <c r="AE21" s="98">
        <v>1</v>
      </c>
      <c r="AF21" s="98">
        <v>529</v>
      </c>
      <c r="AG21" s="98">
        <v>207</v>
      </c>
      <c r="AH21" s="98">
        <v>1</v>
      </c>
      <c r="AI21" s="114">
        <f t="shared" si="0"/>
        <v>2</v>
      </c>
      <c r="AK21" s="129">
        <v>2001</v>
      </c>
      <c r="AL21" s="112">
        <v>0</v>
      </c>
      <c r="AM21" s="98">
        <v>1</v>
      </c>
      <c r="AN21" s="98">
        <v>0</v>
      </c>
      <c r="AO21" s="117">
        <v>4</v>
      </c>
      <c r="AQ21" s="129">
        <v>2001</v>
      </c>
      <c r="AR21" s="137">
        <f t="shared" si="2"/>
        <v>931</v>
      </c>
      <c r="AS21" s="116">
        <f t="shared" si="3"/>
        <v>528</v>
      </c>
      <c r="AT21" s="116">
        <f t="shared" si="4"/>
        <v>207</v>
      </c>
      <c r="AU21" s="114">
        <f t="shared" si="5"/>
        <v>2</v>
      </c>
    </row>
    <row r="22" spans="8:47" ht="12.75">
      <c r="H22" s="43">
        <v>1990</v>
      </c>
      <c r="I22" s="42" t="s">
        <v>52</v>
      </c>
      <c r="J22" s="43">
        <v>1</v>
      </c>
      <c r="K22" s="43">
        <v>2.02</v>
      </c>
      <c r="L22" s="43">
        <v>5.3</v>
      </c>
      <c r="M22" s="43">
        <v>1.79</v>
      </c>
      <c r="N22" s="42" t="s">
        <v>60</v>
      </c>
      <c r="Q22" s="43">
        <v>1988</v>
      </c>
      <c r="R22" s="42" t="s">
        <v>48</v>
      </c>
      <c r="S22" s="43">
        <v>405</v>
      </c>
      <c r="T22" s="43">
        <v>3.4907654320987653</v>
      </c>
      <c r="U22" s="43">
        <v>39.9603950617284</v>
      </c>
      <c r="V22" s="43">
        <v>5.164518518518518</v>
      </c>
      <c r="W22" s="42" t="s">
        <v>58</v>
      </c>
      <c r="AA22" s="97">
        <v>2002</v>
      </c>
      <c r="AB22" s="107">
        <f t="shared" si="1"/>
        <v>1011</v>
      </c>
      <c r="AC22" s="112">
        <v>0</v>
      </c>
      <c r="AD22" s="98">
        <v>494</v>
      </c>
      <c r="AE22" s="98">
        <v>0</v>
      </c>
      <c r="AF22" s="98">
        <v>314</v>
      </c>
      <c r="AG22" s="98">
        <v>203</v>
      </c>
      <c r="AH22" s="98">
        <v>1</v>
      </c>
      <c r="AI22" s="114">
        <f t="shared" si="0"/>
        <v>0</v>
      </c>
      <c r="AK22" s="129">
        <v>2002</v>
      </c>
      <c r="AL22" s="112">
        <v>0</v>
      </c>
      <c r="AM22" s="98">
        <v>0</v>
      </c>
      <c r="AN22" s="98">
        <v>0</v>
      </c>
      <c r="AO22" s="117">
        <v>2</v>
      </c>
      <c r="AQ22" s="129">
        <v>2002</v>
      </c>
      <c r="AR22" s="137">
        <f t="shared" si="2"/>
        <v>492</v>
      </c>
      <c r="AS22" s="116">
        <f t="shared" si="3"/>
        <v>314</v>
      </c>
      <c r="AT22" s="116">
        <f t="shared" si="4"/>
        <v>203</v>
      </c>
      <c r="AU22" s="114">
        <f t="shared" si="5"/>
        <v>0</v>
      </c>
    </row>
    <row r="23" spans="8:47" ht="12.75">
      <c r="H23" s="43">
        <v>1990</v>
      </c>
      <c r="I23" s="42" t="s">
        <v>47</v>
      </c>
      <c r="J23" s="43">
        <v>557</v>
      </c>
      <c r="K23" s="43">
        <v>0.762657091561939</v>
      </c>
      <c r="L23" s="43">
        <v>9.944416517055654</v>
      </c>
      <c r="M23" s="43">
        <v>1.6529802513464993</v>
      </c>
      <c r="N23" s="42" t="s">
        <v>60</v>
      </c>
      <c r="Q23" s="43">
        <v>1989</v>
      </c>
      <c r="R23" s="42" t="s">
        <v>46</v>
      </c>
      <c r="S23" s="43">
        <v>2740</v>
      </c>
      <c r="T23" s="43">
        <v>1.8583905109489052</v>
      </c>
      <c r="U23" s="43">
        <v>32.16825547445255</v>
      </c>
      <c r="V23" s="43">
        <v>3.2986204379562043</v>
      </c>
      <c r="W23" s="42" t="s">
        <v>58</v>
      </c>
      <c r="AA23" s="97">
        <v>2003</v>
      </c>
      <c r="AB23" s="107">
        <f t="shared" si="1"/>
        <v>366</v>
      </c>
      <c r="AC23" s="112">
        <v>0</v>
      </c>
      <c r="AD23" s="98">
        <v>234</v>
      </c>
      <c r="AE23" s="98">
        <v>0</v>
      </c>
      <c r="AF23" s="98">
        <v>92</v>
      </c>
      <c r="AG23" s="98">
        <v>40</v>
      </c>
      <c r="AH23" s="98">
        <v>0</v>
      </c>
      <c r="AI23" s="114">
        <f t="shared" si="0"/>
        <v>0</v>
      </c>
      <c r="AK23" s="129">
        <v>2003</v>
      </c>
      <c r="AL23" s="112">
        <v>0</v>
      </c>
      <c r="AM23" s="98">
        <v>0</v>
      </c>
      <c r="AN23" s="98">
        <v>0</v>
      </c>
      <c r="AO23" s="117">
        <v>1</v>
      </c>
      <c r="AQ23" s="129">
        <v>2003</v>
      </c>
      <c r="AR23" s="137">
        <f t="shared" si="2"/>
        <v>233</v>
      </c>
      <c r="AS23" s="116">
        <f t="shared" si="3"/>
        <v>92</v>
      </c>
      <c r="AT23" s="116">
        <f t="shared" si="4"/>
        <v>40</v>
      </c>
      <c r="AU23" s="114">
        <f t="shared" si="5"/>
        <v>0</v>
      </c>
    </row>
    <row r="24" spans="8:47" ht="12.75">
      <c r="H24" s="43">
        <v>1990</v>
      </c>
      <c r="I24" s="42" t="s">
        <v>48</v>
      </c>
      <c r="J24" s="43">
        <v>201</v>
      </c>
      <c r="K24" s="43">
        <v>1.0358208955223882</v>
      </c>
      <c r="L24" s="43">
        <v>10.578457711442786</v>
      </c>
      <c r="M24" s="43">
        <v>2.1512437810945273</v>
      </c>
      <c r="N24" s="42" t="s">
        <v>60</v>
      </c>
      <c r="Q24" s="43">
        <v>1989</v>
      </c>
      <c r="R24" s="42" t="s">
        <v>47</v>
      </c>
      <c r="S24" s="43">
        <v>1229</v>
      </c>
      <c r="T24" s="43">
        <v>2.3678763222131813</v>
      </c>
      <c r="U24" s="43">
        <v>35.7853051261188</v>
      </c>
      <c r="V24" s="43">
        <v>4.388364524003255</v>
      </c>
      <c r="W24" s="42" t="s">
        <v>58</v>
      </c>
      <c r="AA24" s="97">
        <v>2004</v>
      </c>
      <c r="AB24" s="107">
        <f t="shared" si="1"/>
        <v>257</v>
      </c>
      <c r="AC24" s="112">
        <v>0</v>
      </c>
      <c r="AD24" s="98">
        <v>141</v>
      </c>
      <c r="AE24" s="98">
        <v>1</v>
      </c>
      <c r="AF24" s="98">
        <v>68</v>
      </c>
      <c r="AG24" s="98">
        <v>47</v>
      </c>
      <c r="AH24" s="98">
        <v>0</v>
      </c>
      <c r="AI24" s="114">
        <f t="shared" si="0"/>
        <v>1</v>
      </c>
      <c r="AK24" s="130">
        <v>2004</v>
      </c>
      <c r="AL24" s="113">
        <v>1</v>
      </c>
      <c r="AM24" s="100">
        <v>0</v>
      </c>
      <c r="AN24" s="100">
        <v>0</v>
      </c>
      <c r="AO24" s="131">
        <v>0</v>
      </c>
      <c r="AQ24" s="129">
        <v>2004</v>
      </c>
      <c r="AR24" s="137">
        <f t="shared" si="2"/>
        <v>141</v>
      </c>
      <c r="AS24" s="116">
        <f t="shared" si="3"/>
        <v>68</v>
      </c>
      <c r="AT24" s="116">
        <f t="shared" si="4"/>
        <v>47</v>
      </c>
      <c r="AU24" s="114">
        <f t="shared" si="5"/>
        <v>0</v>
      </c>
    </row>
    <row r="25" spans="8:47" ht="12.75">
      <c r="H25" s="43">
        <v>1991</v>
      </c>
      <c r="I25" s="42" t="s">
        <v>46</v>
      </c>
      <c r="J25" s="43">
        <v>3620</v>
      </c>
      <c r="K25" s="43">
        <v>0.3550110497237569</v>
      </c>
      <c r="L25" s="43">
        <v>3.649118784530387</v>
      </c>
      <c r="M25" s="43">
        <v>1.146839779005525</v>
      </c>
      <c r="N25" s="42" t="s">
        <v>60</v>
      </c>
      <c r="Q25" s="43">
        <v>1989</v>
      </c>
      <c r="R25" s="42" t="s">
        <v>48</v>
      </c>
      <c r="S25" s="43">
        <v>470</v>
      </c>
      <c r="T25" s="43">
        <v>3.4615319148936172</v>
      </c>
      <c r="U25" s="43">
        <v>34.436</v>
      </c>
      <c r="V25" s="43">
        <v>5.138276595744681</v>
      </c>
      <c r="W25" s="42" t="s">
        <v>58</v>
      </c>
      <c r="AA25" s="97">
        <v>2005</v>
      </c>
      <c r="AB25" s="107">
        <f t="shared" si="1"/>
        <v>62</v>
      </c>
      <c r="AC25" s="112">
        <v>0</v>
      </c>
      <c r="AD25" s="98">
        <v>42</v>
      </c>
      <c r="AE25" s="98">
        <v>0</v>
      </c>
      <c r="AF25" s="98">
        <v>13</v>
      </c>
      <c r="AG25" s="98">
        <v>7</v>
      </c>
      <c r="AH25" s="98">
        <v>0</v>
      </c>
      <c r="AI25" s="114">
        <f t="shared" si="0"/>
        <v>0</v>
      </c>
      <c r="AK25" s="129">
        <v>2005</v>
      </c>
      <c r="AL25" s="113">
        <v>0</v>
      </c>
      <c r="AM25" s="100">
        <v>0</v>
      </c>
      <c r="AN25" s="100">
        <v>0</v>
      </c>
      <c r="AO25" s="131">
        <v>0</v>
      </c>
      <c r="AQ25" s="129">
        <v>2005</v>
      </c>
      <c r="AR25" s="137">
        <f t="shared" si="2"/>
        <v>42</v>
      </c>
      <c r="AS25" s="116">
        <f t="shared" si="3"/>
        <v>13</v>
      </c>
      <c r="AT25" s="116">
        <f t="shared" si="4"/>
        <v>7</v>
      </c>
      <c r="AU25" s="114">
        <f t="shared" si="5"/>
        <v>0</v>
      </c>
    </row>
    <row r="26" spans="8:47" ht="13.5" thickBot="1">
      <c r="H26" s="43">
        <v>1991</v>
      </c>
      <c r="I26" s="42" t="s">
        <v>47</v>
      </c>
      <c r="J26" s="43">
        <v>751</v>
      </c>
      <c r="K26" s="43">
        <v>0.6420905459387484</v>
      </c>
      <c r="L26" s="43">
        <v>7.386724367509987</v>
      </c>
      <c r="M26" s="43">
        <v>1.3865645805592544</v>
      </c>
      <c r="N26" s="42" t="s">
        <v>60</v>
      </c>
      <c r="Q26" s="43">
        <v>1989</v>
      </c>
      <c r="R26" s="42" t="s">
        <v>49</v>
      </c>
      <c r="S26" s="43">
        <v>1</v>
      </c>
      <c r="T26" s="43">
        <v>3.41</v>
      </c>
      <c r="U26" s="43">
        <v>29.17</v>
      </c>
      <c r="V26" s="43">
        <v>3.34</v>
      </c>
      <c r="W26" s="42" t="s">
        <v>58</v>
      </c>
      <c r="AA26" s="99">
        <v>2006</v>
      </c>
      <c r="AB26" s="107">
        <f t="shared" si="1"/>
        <v>6</v>
      </c>
      <c r="AC26" s="113">
        <v>0</v>
      </c>
      <c r="AD26" s="100">
        <v>5</v>
      </c>
      <c r="AE26" s="100">
        <v>0</v>
      </c>
      <c r="AF26" s="100">
        <v>1</v>
      </c>
      <c r="AG26" s="100">
        <v>0</v>
      </c>
      <c r="AH26" s="100">
        <v>0</v>
      </c>
      <c r="AI26" s="115">
        <f t="shared" si="0"/>
        <v>0</v>
      </c>
      <c r="AK26" s="129">
        <v>2006</v>
      </c>
      <c r="AL26" s="120">
        <v>0</v>
      </c>
      <c r="AM26" s="118">
        <v>0</v>
      </c>
      <c r="AN26" s="118">
        <v>0</v>
      </c>
      <c r="AO26" s="119">
        <v>0</v>
      </c>
      <c r="AQ26" s="130">
        <v>2006</v>
      </c>
      <c r="AR26" s="138">
        <f t="shared" si="2"/>
        <v>5</v>
      </c>
      <c r="AS26" s="139">
        <f t="shared" si="3"/>
        <v>1</v>
      </c>
      <c r="AT26" s="139">
        <f t="shared" si="4"/>
        <v>0</v>
      </c>
      <c r="AU26" s="115">
        <f t="shared" si="5"/>
        <v>0</v>
      </c>
    </row>
    <row r="27" spans="8:47" ht="13.5" thickBot="1">
      <c r="H27" s="43">
        <v>1991</v>
      </c>
      <c r="I27" s="42" t="s">
        <v>48</v>
      </c>
      <c r="J27" s="43">
        <v>229</v>
      </c>
      <c r="K27" s="43">
        <v>0.923231441048035</v>
      </c>
      <c r="L27" s="43">
        <v>9.264017467248909</v>
      </c>
      <c r="M27" s="43">
        <v>2.302882096069869</v>
      </c>
      <c r="N27" s="42" t="s">
        <v>60</v>
      </c>
      <c r="Q27" s="43">
        <v>1990</v>
      </c>
      <c r="R27" s="42" t="s">
        <v>46</v>
      </c>
      <c r="S27" s="43">
        <v>2856</v>
      </c>
      <c r="T27" s="43">
        <v>1.7528921568627451</v>
      </c>
      <c r="U27" s="43">
        <v>31.383764005602238</v>
      </c>
      <c r="V27" s="43">
        <v>3.330220588235294</v>
      </c>
      <c r="W27" s="42" t="s">
        <v>58</v>
      </c>
      <c r="AA27" s="108" t="s">
        <v>76</v>
      </c>
      <c r="AB27" s="101">
        <f aca="true" t="shared" si="6" ref="AB27:AH27">SUM(AB4:AB26)</f>
        <v>42276</v>
      </c>
      <c r="AC27" s="102">
        <f t="shared" si="6"/>
        <v>81</v>
      </c>
      <c r="AD27" s="103">
        <f t="shared" si="6"/>
        <v>27201</v>
      </c>
      <c r="AE27" s="103">
        <f t="shared" si="6"/>
        <v>332</v>
      </c>
      <c r="AF27" s="103">
        <f t="shared" si="6"/>
        <v>10639</v>
      </c>
      <c r="AG27" s="103">
        <f t="shared" si="6"/>
        <v>4023</v>
      </c>
      <c r="AH27" s="103">
        <f t="shared" si="6"/>
        <v>12</v>
      </c>
      <c r="AI27" s="104">
        <f t="shared" si="0"/>
        <v>413</v>
      </c>
      <c r="AK27" s="133">
        <f>SUM(AL27:AO27)</f>
        <v>326</v>
      </c>
      <c r="AL27" s="134">
        <f>SUM(AL4:AL24)</f>
        <v>16</v>
      </c>
      <c r="AM27" s="135">
        <f>SUM(AM4:AM24)</f>
        <v>59</v>
      </c>
      <c r="AN27" s="135">
        <f>SUM(AN4:AN24)</f>
        <v>14</v>
      </c>
      <c r="AO27" s="136">
        <f>SUM(AO4:AO24)</f>
        <v>237</v>
      </c>
      <c r="AQ27" s="108" t="s">
        <v>76</v>
      </c>
      <c r="AR27" s="132">
        <f>SUM(AR4:AR26)</f>
        <v>26964</v>
      </c>
      <c r="AS27" s="103">
        <f>SUM(AS4:AS26)</f>
        <v>10580</v>
      </c>
      <c r="AT27" s="103">
        <f>SUM(AT4:AT26)</f>
        <v>4009</v>
      </c>
      <c r="AU27" s="104">
        <f>SUM(AU4:AU26)</f>
        <v>397</v>
      </c>
    </row>
    <row r="28" spans="8:44" ht="12.75">
      <c r="H28" s="43">
        <v>1991</v>
      </c>
      <c r="I28" s="42" t="s">
        <v>49</v>
      </c>
      <c r="J28" s="43">
        <v>1</v>
      </c>
      <c r="K28" s="43">
        <v>2.99</v>
      </c>
      <c r="L28" s="43">
        <v>74.83</v>
      </c>
      <c r="M28" s="43">
        <v>1.4</v>
      </c>
      <c r="N28" s="42" t="s">
        <v>60</v>
      </c>
      <c r="Q28" s="43">
        <v>1990</v>
      </c>
      <c r="R28" s="42" t="s">
        <v>47</v>
      </c>
      <c r="S28" s="43">
        <v>874</v>
      </c>
      <c r="T28" s="43">
        <v>2.3756750572082383</v>
      </c>
      <c r="U28" s="43">
        <v>33.329221967963385</v>
      </c>
      <c r="V28" s="43">
        <v>4.4392791762013735</v>
      </c>
      <c r="W28" s="42" t="s">
        <v>58</v>
      </c>
      <c r="AR28" s="146">
        <f>SUM(AR27:AU27)</f>
        <v>41950</v>
      </c>
    </row>
    <row r="29" spans="8:44" ht="12.75">
      <c r="H29" s="43">
        <v>1992</v>
      </c>
      <c r="I29" s="42" t="s">
        <v>46</v>
      </c>
      <c r="J29" s="43">
        <v>3529</v>
      </c>
      <c r="K29" s="43">
        <v>0.33591952394446023</v>
      </c>
      <c r="L29" s="43">
        <v>3.617220175687164</v>
      </c>
      <c r="M29" s="43">
        <v>1.1614338339472938</v>
      </c>
      <c r="N29" s="42" t="s">
        <v>60</v>
      </c>
      <c r="Q29" s="43">
        <v>1990</v>
      </c>
      <c r="R29" s="42" t="s">
        <v>48</v>
      </c>
      <c r="S29" s="43">
        <v>299</v>
      </c>
      <c r="T29" s="43">
        <v>3.2225752508361207</v>
      </c>
      <c r="U29" s="43">
        <v>43.35548494983278</v>
      </c>
      <c r="V29" s="43">
        <v>5.2245819397993305</v>
      </c>
      <c r="W29" s="42" t="s">
        <v>58</v>
      </c>
      <c r="AR29">
        <f>(AB27-AR28)</f>
        <v>326</v>
      </c>
    </row>
    <row r="30" spans="8:40" ht="12.75">
      <c r="H30" s="43">
        <v>1992</v>
      </c>
      <c r="I30" s="42" t="s">
        <v>47</v>
      </c>
      <c r="J30" s="43">
        <v>926</v>
      </c>
      <c r="K30" s="43">
        <v>0.5806695464362851</v>
      </c>
      <c r="L30" s="43">
        <v>6.5610475161987045</v>
      </c>
      <c r="M30" s="43">
        <v>1.4161987041036719</v>
      </c>
      <c r="N30" s="42" t="s">
        <v>60</v>
      </c>
      <c r="Q30" s="43">
        <v>1991</v>
      </c>
      <c r="R30" s="42" t="s">
        <v>46</v>
      </c>
      <c r="S30" s="43">
        <v>5353</v>
      </c>
      <c r="T30" s="43">
        <v>1.2435736969923408</v>
      </c>
      <c r="U30" s="43">
        <v>22.01134877638707</v>
      </c>
      <c r="V30" s="43">
        <v>2.972441621520643</v>
      </c>
      <c r="W30" s="42" t="s">
        <v>58</v>
      </c>
      <c r="AN30" s="100">
        <v>0</v>
      </c>
    </row>
    <row r="31" spans="8:23" ht="12.75">
      <c r="H31" s="43">
        <v>1992</v>
      </c>
      <c r="I31" s="42" t="s">
        <v>48</v>
      </c>
      <c r="J31" s="43">
        <v>299</v>
      </c>
      <c r="K31" s="43">
        <v>0.9466555183946489</v>
      </c>
      <c r="L31" s="43">
        <v>10.562943143812708</v>
      </c>
      <c r="M31" s="43">
        <v>2.3059866220735787</v>
      </c>
      <c r="N31" s="42" t="s">
        <v>60</v>
      </c>
      <c r="Q31" s="43">
        <v>1991</v>
      </c>
      <c r="R31" s="42" t="s">
        <v>47</v>
      </c>
      <c r="S31" s="43">
        <v>1136</v>
      </c>
      <c r="T31" s="43">
        <v>2.187649647887324</v>
      </c>
      <c r="U31" s="43">
        <v>33.36976232394366</v>
      </c>
      <c r="V31" s="43">
        <v>3.6552904929577466</v>
      </c>
      <c r="W31" s="42" t="s">
        <v>58</v>
      </c>
    </row>
    <row r="32" spans="8:23" ht="12.75">
      <c r="H32" s="43">
        <v>1993</v>
      </c>
      <c r="I32" s="42" t="s">
        <v>46</v>
      </c>
      <c r="J32" s="43">
        <v>4933</v>
      </c>
      <c r="K32" s="43">
        <v>0.3473160348672208</v>
      </c>
      <c r="L32" s="43">
        <v>3.8222663693492804</v>
      </c>
      <c r="M32" s="43">
        <v>1.168023515102372</v>
      </c>
      <c r="N32" s="42" t="s">
        <v>60</v>
      </c>
      <c r="Q32" s="43">
        <v>1991</v>
      </c>
      <c r="R32" s="42" t="s">
        <v>48</v>
      </c>
      <c r="S32" s="43">
        <v>342</v>
      </c>
      <c r="T32" s="43">
        <v>3.3612573099415206</v>
      </c>
      <c r="U32" s="43">
        <v>36.830584795321634</v>
      </c>
      <c r="V32" s="43">
        <v>4.7214912280701755</v>
      </c>
      <c r="W32" s="42" t="s">
        <v>58</v>
      </c>
    </row>
    <row r="33" spans="8:23" ht="12.75">
      <c r="H33" s="43">
        <v>1993</v>
      </c>
      <c r="I33" s="42" t="s">
        <v>47</v>
      </c>
      <c r="J33" s="43">
        <v>1481</v>
      </c>
      <c r="K33" s="43">
        <v>0.5341458474004052</v>
      </c>
      <c r="L33" s="43">
        <v>6.573180283592168</v>
      </c>
      <c r="M33" s="43">
        <v>1.3823295070898043</v>
      </c>
      <c r="N33" s="42" t="s">
        <v>60</v>
      </c>
      <c r="Q33" s="43">
        <v>1991</v>
      </c>
      <c r="R33" s="42" t="s">
        <v>49</v>
      </c>
      <c r="S33" s="43">
        <v>1</v>
      </c>
      <c r="T33" s="43">
        <v>4.55</v>
      </c>
      <c r="U33" s="43">
        <v>125.47</v>
      </c>
      <c r="V33" s="43">
        <v>0.81</v>
      </c>
      <c r="W33" s="42" t="s">
        <v>58</v>
      </c>
    </row>
    <row r="34" spans="8:23" ht="12.75">
      <c r="H34" s="43">
        <v>1993</v>
      </c>
      <c r="I34" s="42" t="s">
        <v>48</v>
      </c>
      <c r="J34" s="43">
        <v>402</v>
      </c>
      <c r="K34" s="43">
        <v>0.8879850746268657</v>
      </c>
      <c r="L34" s="43">
        <v>9.052039800995026</v>
      </c>
      <c r="M34" s="43">
        <v>2.2772388059701494</v>
      </c>
      <c r="N34" s="42" t="s">
        <v>60</v>
      </c>
      <c r="Q34" s="43">
        <v>1992</v>
      </c>
      <c r="R34" s="42" t="s">
        <v>46</v>
      </c>
      <c r="S34" s="43">
        <v>5306</v>
      </c>
      <c r="T34" s="43">
        <v>1.3836920467395402</v>
      </c>
      <c r="U34" s="43">
        <v>26.455789672069354</v>
      </c>
      <c r="V34" s="43">
        <v>2.753556351300415</v>
      </c>
      <c r="W34" s="42" t="s">
        <v>58</v>
      </c>
    </row>
    <row r="35" spans="8:23" ht="12.75">
      <c r="H35" s="43">
        <v>1993</v>
      </c>
      <c r="I35" s="42" t="s">
        <v>49</v>
      </c>
      <c r="J35" s="43">
        <v>1</v>
      </c>
      <c r="K35" s="43">
        <v>0.03</v>
      </c>
      <c r="L35" s="43">
        <v>0</v>
      </c>
      <c r="M35" s="43">
        <v>0.14</v>
      </c>
      <c r="N35" s="42" t="s">
        <v>60</v>
      </c>
      <c r="Q35" s="43">
        <v>1992</v>
      </c>
      <c r="R35" s="42" t="s">
        <v>47</v>
      </c>
      <c r="S35" s="43">
        <v>1419</v>
      </c>
      <c r="T35" s="43">
        <v>1.946356589147287</v>
      </c>
      <c r="U35" s="43">
        <v>33.05417899929528</v>
      </c>
      <c r="V35" s="43">
        <v>3.5073431994362227</v>
      </c>
      <c r="W35" s="42" t="s">
        <v>58</v>
      </c>
    </row>
    <row r="36" spans="8:23" ht="12.75">
      <c r="H36" s="43">
        <v>1994</v>
      </c>
      <c r="I36" s="42" t="s">
        <v>46</v>
      </c>
      <c r="J36" s="43">
        <v>3065</v>
      </c>
      <c r="K36" s="43">
        <v>0.34897226753670474</v>
      </c>
      <c r="L36" s="43">
        <v>3.886257748776509</v>
      </c>
      <c r="M36" s="43">
        <v>1.0990864600326264</v>
      </c>
      <c r="N36" s="42" t="s">
        <v>60</v>
      </c>
      <c r="Q36" s="43">
        <v>1992</v>
      </c>
      <c r="R36" s="42" t="s">
        <v>48</v>
      </c>
      <c r="S36" s="43">
        <v>444</v>
      </c>
      <c r="T36" s="43">
        <v>3.234076576576577</v>
      </c>
      <c r="U36" s="43">
        <v>36.64367117117117</v>
      </c>
      <c r="V36" s="43">
        <v>4.551238738738739</v>
      </c>
      <c r="W36" s="42" t="s">
        <v>58</v>
      </c>
    </row>
    <row r="37" spans="8:23" ht="12.75">
      <c r="H37" s="43">
        <v>1994</v>
      </c>
      <c r="I37" s="42" t="s">
        <v>47</v>
      </c>
      <c r="J37" s="43">
        <v>1190</v>
      </c>
      <c r="K37" s="43">
        <v>0.5390840336134454</v>
      </c>
      <c r="L37" s="43">
        <v>5.925126050420169</v>
      </c>
      <c r="M37" s="43">
        <v>1.3938991596638657</v>
      </c>
      <c r="N37" s="42" t="s">
        <v>60</v>
      </c>
      <c r="Q37" s="43">
        <v>1993</v>
      </c>
      <c r="R37" s="42" t="s">
        <v>46</v>
      </c>
      <c r="S37" s="43">
        <v>6950</v>
      </c>
      <c r="T37" s="43">
        <v>1.2472762589928057</v>
      </c>
      <c r="U37" s="43">
        <v>21.092998561151077</v>
      </c>
      <c r="V37" s="43">
        <v>2.8928460431654677</v>
      </c>
      <c r="W37" s="42" t="s">
        <v>58</v>
      </c>
    </row>
    <row r="38" spans="8:23" ht="12.75">
      <c r="H38" s="43">
        <v>1994</v>
      </c>
      <c r="I38" s="42" t="s">
        <v>48</v>
      </c>
      <c r="J38" s="43">
        <v>491</v>
      </c>
      <c r="K38" s="43">
        <v>0.79030549898167</v>
      </c>
      <c r="L38" s="43">
        <v>9.753014256619144</v>
      </c>
      <c r="M38" s="43">
        <v>2.142362525458249</v>
      </c>
      <c r="N38" s="42" t="s">
        <v>60</v>
      </c>
      <c r="Q38" s="43">
        <v>1993</v>
      </c>
      <c r="R38" s="42" t="s">
        <v>47</v>
      </c>
      <c r="S38" s="43">
        <v>2106</v>
      </c>
      <c r="T38" s="43">
        <v>1.815982905982906</v>
      </c>
      <c r="U38" s="43">
        <v>26.268300094966758</v>
      </c>
      <c r="V38" s="43">
        <v>3.656576448243115</v>
      </c>
      <c r="W38" s="42" t="s">
        <v>58</v>
      </c>
    </row>
    <row r="39" spans="8:23" ht="12.75">
      <c r="H39" s="43">
        <v>1995</v>
      </c>
      <c r="I39" s="42" t="s">
        <v>46</v>
      </c>
      <c r="J39" s="43">
        <v>2777</v>
      </c>
      <c r="K39" s="43">
        <v>0.33269355419517466</v>
      </c>
      <c r="L39" s="43">
        <v>3.7526467410875046</v>
      </c>
      <c r="M39" s="43">
        <v>1.006726683471372</v>
      </c>
      <c r="N39" s="42" t="s">
        <v>60</v>
      </c>
      <c r="Q39" s="43">
        <v>1993</v>
      </c>
      <c r="R39" s="42" t="s">
        <v>48</v>
      </c>
      <c r="S39" s="43">
        <v>542</v>
      </c>
      <c r="T39" s="43">
        <v>2.849741697416974</v>
      </c>
      <c r="U39" s="43">
        <v>30.320055350553503</v>
      </c>
      <c r="V39" s="43">
        <v>4.499557195571955</v>
      </c>
      <c r="W39" s="42" t="s">
        <v>58</v>
      </c>
    </row>
    <row r="40" spans="8:23" ht="12.75">
      <c r="H40" s="43">
        <v>1995</v>
      </c>
      <c r="I40" s="42" t="s">
        <v>47</v>
      </c>
      <c r="J40" s="43">
        <v>1398</v>
      </c>
      <c r="K40" s="43">
        <v>0.47115879828326185</v>
      </c>
      <c r="L40" s="43">
        <v>5.565443490701002</v>
      </c>
      <c r="M40" s="43">
        <v>1.3615951359084408</v>
      </c>
      <c r="N40" s="42" t="s">
        <v>60</v>
      </c>
      <c r="Q40" s="43">
        <v>1993</v>
      </c>
      <c r="R40" s="42" t="s">
        <v>49</v>
      </c>
      <c r="S40" s="43">
        <v>1</v>
      </c>
      <c r="T40" s="43">
        <v>2.14</v>
      </c>
      <c r="U40" s="43">
        <v>83.5</v>
      </c>
      <c r="V40" s="43">
        <v>0.92</v>
      </c>
      <c r="W40" s="42" t="s">
        <v>58</v>
      </c>
    </row>
    <row r="41" spans="8:23" ht="12.75">
      <c r="H41" s="43">
        <v>1995</v>
      </c>
      <c r="I41" s="42" t="s">
        <v>48</v>
      </c>
      <c r="J41" s="43">
        <v>843</v>
      </c>
      <c r="K41" s="43">
        <v>0.6470818505338078</v>
      </c>
      <c r="L41" s="43">
        <v>8.582574139976275</v>
      </c>
      <c r="M41" s="43">
        <v>2.1590391459074736</v>
      </c>
      <c r="N41" s="42" t="s">
        <v>60</v>
      </c>
      <c r="Q41" s="43">
        <v>1994</v>
      </c>
      <c r="R41" s="42" t="s">
        <v>46</v>
      </c>
      <c r="S41" s="43">
        <v>4423</v>
      </c>
      <c r="T41" s="43">
        <v>1.4608320144698168</v>
      </c>
      <c r="U41" s="43">
        <v>21.95732308387972</v>
      </c>
      <c r="V41" s="43">
        <v>2.62236943251187</v>
      </c>
      <c r="W41" s="42" t="s">
        <v>58</v>
      </c>
    </row>
    <row r="42" spans="8:23" ht="12.75">
      <c r="H42" s="43">
        <v>1996</v>
      </c>
      <c r="I42" s="42" t="s">
        <v>46</v>
      </c>
      <c r="J42" s="43">
        <v>84</v>
      </c>
      <c r="K42" s="43">
        <v>0.1738095238095238</v>
      </c>
      <c r="L42" s="43">
        <v>2.108571428571429</v>
      </c>
      <c r="M42" s="43">
        <v>0.6305952380952381</v>
      </c>
      <c r="N42" s="42" t="s">
        <v>60</v>
      </c>
      <c r="Q42" s="43">
        <v>1994</v>
      </c>
      <c r="R42" s="42" t="s">
        <v>47</v>
      </c>
      <c r="S42" s="43">
        <v>1720</v>
      </c>
      <c r="T42" s="43">
        <v>2.0049593023255814</v>
      </c>
      <c r="U42" s="43">
        <v>26.294</v>
      </c>
      <c r="V42" s="43">
        <v>3.503494186046512</v>
      </c>
      <c r="W42" s="42" t="s">
        <v>58</v>
      </c>
    </row>
    <row r="43" spans="8:23" ht="12.75">
      <c r="H43" s="43">
        <v>1996</v>
      </c>
      <c r="I43" s="42" t="s">
        <v>47</v>
      </c>
      <c r="J43" s="43">
        <v>40</v>
      </c>
      <c r="K43" s="43">
        <v>0.2295</v>
      </c>
      <c r="L43" s="43">
        <v>3.35</v>
      </c>
      <c r="M43" s="43">
        <v>1.1565</v>
      </c>
      <c r="N43" s="42" t="s">
        <v>60</v>
      </c>
      <c r="Q43" s="43">
        <v>1994</v>
      </c>
      <c r="R43" s="42" t="s">
        <v>48</v>
      </c>
      <c r="S43" s="43">
        <v>735</v>
      </c>
      <c r="T43" s="43">
        <v>2.5369251700680273</v>
      </c>
      <c r="U43" s="43">
        <v>33.5821768707483</v>
      </c>
      <c r="V43" s="43">
        <v>5.044993197278911</v>
      </c>
      <c r="W43" s="42" t="s">
        <v>58</v>
      </c>
    </row>
    <row r="44" spans="8:23" ht="12.75">
      <c r="H44" s="43">
        <v>1996</v>
      </c>
      <c r="I44" s="42" t="s">
        <v>48</v>
      </c>
      <c r="J44" s="43">
        <v>271</v>
      </c>
      <c r="K44" s="43">
        <v>0.4857564575645757</v>
      </c>
      <c r="L44" s="43">
        <v>9.389963099630997</v>
      </c>
      <c r="M44" s="43">
        <v>2.078819188191882</v>
      </c>
      <c r="N44" s="42" t="s">
        <v>60</v>
      </c>
      <c r="Q44" s="43">
        <v>1995</v>
      </c>
      <c r="R44" s="42" t="s">
        <v>46</v>
      </c>
      <c r="S44" s="43">
        <v>3825</v>
      </c>
      <c r="T44" s="43">
        <v>1.4267503267973858</v>
      </c>
      <c r="U44" s="43">
        <v>23.537461437908497</v>
      </c>
      <c r="V44" s="43">
        <v>2.4229150326797386</v>
      </c>
      <c r="W44" s="42" t="s">
        <v>58</v>
      </c>
    </row>
    <row r="45" spans="8:23" ht="12.75">
      <c r="H45" s="43">
        <v>1997</v>
      </c>
      <c r="I45" s="42" t="s">
        <v>46</v>
      </c>
      <c r="J45" s="43">
        <v>79</v>
      </c>
      <c r="K45" s="43">
        <v>0.16139240506329114</v>
      </c>
      <c r="L45" s="43">
        <v>2.577088607594937</v>
      </c>
      <c r="M45" s="43">
        <v>0.6459493670886076</v>
      </c>
      <c r="N45" s="42" t="s">
        <v>60</v>
      </c>
      <c r="Q45" s="43">
        <v>1995</v>
      </c>
      <c r="R45" s="42" t="s">
        <v>47</v>
      </c>
      <c r="S45" s="43">
        <v>1907</v>
      </c>
      <c r="T45" s="43">
        <v>1.9143418982695335</v>
      </c>
      <c r="U45" s="43">
        <v>23.774126900891453</v>
      </c>
      <c r="V45" s="43">
        <v>3.664913476664919</v>
      </c>
      <c r="W45" s="42" t="s">
        <v>58</v>
      </c>
    </row>
    <row r="46" spans="8:23" ht="12.75">
      <c r="H46" s="43">
        <v>1997</v>
      </c>
      <c r="I46" s="42" t="s">
        <v>47</v>
      </c>
      <c r="J46" s="43">
        <v>26</v>
      </c>
      <c r="K46" s="43">
        <v>0.2303846153846154</v>
      </c>
      <c r="L46" s="43">
        <v>2.8823076923076925</v>
      </c>
      <c r="M46" s="43">
        <v>0.835</v>
      </c>
      <c r="N46" s="42" t="s">
        <v>60</v>
      </c>
      <c r="Q46" s="43">
        <v>1995</v>
      </c>
      <c r="R46" s="42" t="s">
        <v>48</v>
      </c>
      <c r="S46" s="43">
        <v>1157</v>
      </c>
      <c r="T46" s="43">
        <v>2.175012964563526</v>
      </c>
      <c r="U46" s="43">
        <v>27.019092480553155</v>
      </c>
      <c r="V46" s="43">
        <v>5.3953068280034575</v>
      </c>
      <c r="W46" s="42" t="s">
        <v>58</v>
      </c>
    </row>
    <row r="47" spans="8:23" ht="12.75">
      <c r="H47" s="43">
        <v>1997</v>
      </c>
      <c r="I47" s="42" t="s">
        <v>48</v>
      </c>
      <c r="J47" s="43">
        <v>400</v>
      </c>
      <c r="K47" s="43">
        <v>0.468875</v>
      </c>
      <c r="L47" s="43">
        <v>10.1043</v>
      </c>
      <c r="M47" s="43">
        <v>2.3699</v>
      </c>
      <c r="N47" s="42" t="s">
        <v>60</v>
      </c>
      <c r="Q47" s="43">
        <v>1996</v>
      </c>
      <c r="R47" s="42" t="s">
        <v>46</v>
      </c>
      <c r="S47" s="43">
        <v>127</v>
      </c>
      <c r="T47" s="43">
        <v>1.29</v>
      </c>
      <c r="U47" s="43">
        <v>25.233385826771656</v>
      </c>
      <c r="V47" s="43">
        <v>2.408503937007874</v>
      </c>
      <c r="W47" s="42" t="s">
        <v>58</v>
      </c>
    </row>
    <row r="48" spans="8:23" ht="12.75">
      <c r="H48" s="43">
        <v>1998</v>
      </c>
      <c r="I48" s="42" t="s">
        <v>46</v>
      </c>
      <c r="J48" s="43">
        <v>41</v>
      </c>
      <c r="K48" s="43">
        <v>0.19390243902439025</v>
      </c>
      <c r="L48" s="43">
        <v>3.3</v>
      </c>
      <c r="M48" s="43">
        <v>0.6458536585365854</v>
      </c>
      <c r="N48" s="42" t="s">
        <v>60</v>
      </c>
      <c r="Q48" s="43">
        <v>1996</v>
      </c>
      <c r="R48" s="42" t="s">
        <v>47</v>
      </c>
      <c r="S48" s="43">
        <v>49</v>
      </c>
      <c r="T48" s="43">
        <v>1.1516326530612244</v>
      </c>
      <c r="U48" s="43">
        <v>17.020816326530614</v>
      </c>
      <c r="V48" s="43">
        <v>3.459387755102041</v>
      </c>
      <c r="W48" s="42" t="s">
        <v>58</v>
      </c>
    </row>
    <row r="49" spans="8:23" ht="12.75">
      <c r="H49" s="43">
        <v>1998</v>
      </c>
      <c r="I49" s="42" t="s">
        <v>47</v>
      </c>
      <c r="J49" s="43">
        <v>12</v>
      </c>
      <c r="K49" s="43">
        <v>0.14333333333333334</v>
      </c>
      <c r="L49" s="43">
        <v>1.97</v>
      </c>
      <c r="M49" s="43">
        <v>0.6575</v>
      </c>
      <c r="N49" s="42" t="s">
        <v>60</v>
      </c>
      <c r="Q49" s="43">
        <v>1996</v>
      </c>
      <c r="R49" s="42" t="s">
        <v>48</v>
      </c>
      <c r="S49" s="43">
        <v>380</v>
      </c>
      <c r="T49" s="43">
        <v>1.681763157894737</v>
      </c>
      <c r="U49" s="43">
        <v>35.66421052631579</v>
      </c>
      <c r="V49" s="43">
        <v>5.228447368421053</v>
      </c>
      <c r="W49" s="42" t="s">
        <v>58</v>
      </c>
    </row>
    <row r="50" spans="8:23" ht="12.75">
      <c r="H50" s="43">
        <v>1998</v>
      </c>
      <c r="I50" s="42" t="s">
        <v>48</v>
      </c>
      <c r="J50" s="43">
        <v>43</v>
      </c>
      <c r="K50" s="43">
        <v>0.41348837209302325</v>
      </c>
      <c r="L50" s="43">
        <v>4.745348837209303</v>
      </c>
      <c r="M50" s="43">
        <v>1.727906976744186</v>
      </c>
      <c r="N50" s="42" t="s">
        <v>60</v>
      </c>
      <c r="Q50" s="43">
        <v>1997</v>
      </c>
      <c r="R50" s="42" t="s">
        <v>46</v>
      </c>
      <c r="S50" s="43">
        <v>104</v>
      </c>
      <c r="T50" s="43">
        <v>1.1734615384615383</v>
      </c>
      <c r="U50" s="43">
        <v>27.854615384615386</v>
      </c>
      <c r="V50" s="43">
        <v>2.022307692307692</v>
      </c>
      <c r="W50" s="42" t="s">
        <v>58</v>
      </c>
    </row>
    <row r="51" spans="8:23" ht="12.75">
      <c r="H51" s="43">
        <v>1999</v>
      </c>
      <c r="I51" s="42" t="s">
        <v>46</v>
      </c>
      <c r="J51" s="43">
        <v>40</v>
      </c>
      <c r="K51" s="43">
        <v>0.17025</v>
      </c>
      <c r="L51" s="43">
        <v>2.3865</v>
      </c>
      <c r="M51" s="43">
        <v>0.3805</v>
      </c>
      <c r="N51" s="42" t="s">
        <v>60</v>
      </c>
      <c r="Q51" s="43">
        <v>1997</v>
      </c>
      <c r="R51" s="42" t="s">
        <v>47</v>
      </c>
      <c r="S51" s="43">
        <v>33</v>
      </c>
      <c r="T51" s="43">
        <v>1.4327272727272728</v>
      </c>
      <c r="U51" s="43">
        <v>17.64969696969697</v>
      </c>
      <c r="V51" s="43">
        <v>4.123636363636364</v>
      </c>
      <c r="W51" s="42" t="s">
        <v>58</v>
      </c>
    </row>
    <row r="52" spans="8:23" ht="12.75">
      <c r="H52" s="43">
        <v>1999</v>
      </c>
      <c r="I52" s="42" t="s">
        <v>47</v>
      </c>
      <c r="J52" s="43">
        <v>10</v>
      </c>
      <c r="K52" s="43">
        <v>0.176</v>
      </c>
      <c r="L52" s="43">
        <v>2.152</v>
      </c>
      <c r="M52" s="43">
        <v>0.969</v>
      </c>
      <c r="N52" s="42" t="s">
        <v>60</v>
      </c>
      <c r="Q52" s="43">
        <v>1997</v>
      </c>
      <c r="R52" s="42" t="s">
        <v>48</v>
      </c>
      <c r="S52" s="43">
        <v>547</v>
      </c>
      <c r="T52" s="43">
        <v>1.343363802559415</v>
      </c>
      <c r="U52" s="43">
        <v>26.977111517367458</v>
      </c>
      <c r="V52" s="43">
        <v>5.73583180987203</v>
      </c>
      <c r="W52" s="42" t="s">
        <v>58</v>
      </c>
    </row>
    <row r="53" spans="8:23" ht="12.75">
      <c r="H53" s="43">
        <v>1999</v>
      </c>
      <c r="I53" s="42" t="s">
        <v>48</v>
      </c>
      <c r="J53" s="43">
        <v>60</v>
      </c>
      <c r="K53" s="43">
        <v>0.31683333333333336</v>
      </c>
      <c r="L53" s="43">
        <v>5.101</v>
      </c>
      <c r="M53" s="43">
        <v>1.7266666666666666</v>
      </c>
      <c r="N53" s="42" t="s">
        <v>60</v>
      </c>
      <c r="Q53" s="43">
        <v>1998</v>
      </c>
      <c r="R53" s="42" t="s">
        <v>46</v>
      </c>
      <c r="S53" s="43">
        <v>52</v>
      </c>
      <c r="T53" s="43">
        <v>0.9211538461538462</v>
      </c>
      <c r="U53" s="43">
        <v>25.632884615384615</v>
      </c>
      <c r="V53" s="43">
        <v>1.9059615384615385</v>
      </c>
      <c r="W53" s="42" t="s">
        <v>58</v>
      </c>
    </row>
    <row r="54" spans="8:23" ht="12.75">
      <c r="H54" s="43">
        <v>2000</v>
      </c>
      <c r="I54" s="42" t="s">
        <v>46</v>
      </c>
      <c r="J54" s="43">
        <v>31</v>
      </c>
      <c r="K54" s="43">
        <v>0.23032258064516128</v>
      </c>
      <c r="L54" s="43">
        <v>2.6148387096774193</v>
      </c>
      <c r="M54" s="43">
        <v>0.7819354838709677</v>
      </c>
      <c r="N54" s="42" t="s">
        <v>60</v>
      </c>
      <c r="Q54" s="43">
        <v>1998</v>
      </c>
      <c r="R54" s="42" t="s">
        <v>47</v>
      </c>
      <c r="S54" s="43">
        <v>15</v>
      </c>
      <c r="T54" s="43">
        <v>0.8993333333333334</v>
      </c>
      <c r="U54" s="43">
        <v>19.061333333333334</v>
      </c>
      <c r="V54" s="43">
        <v>3.082666666666667</v>
      </c>
      <c r="W54" s="42" t="s">
        <v>58</v>
      </c>
    </row>
    <row r="55" spans="8:23" ht="12.75">
      <c r="H55" s="43">
        <v>2000</v>
      </c>
      <c r="I55" s="42" t="s">
        <v>47</v>
      </c>
      <c r="J55" s="43">
        <v>1</v>
      </c>
      <c r="K55" s="43">
        <v>0.12</v>
      </c>
      <c r="L55" s="43">
        <v>0.24</v>
      </c>
      <c r="M55" s="43">
        <v>0.91</v>
      </c>
      <c r="N55" s="42" t="s">
        <v>60</v>
      </c>
      <c r="Q55" s="43">
        <v>1998</v>
      </c>
      <c r="R55" s="42" t="s">
        <v>48</v>
      </c>
      <c r="S55" s="43">
        <v>57</v>
      </c>
      <c r="T55" s="43">
        <v>2.473859649122807</v>
      </c>
      <c r="U55" s="43">
        <v>25.972105263157893</v>
      </c>
      <c r="V55" s="43">
        <v>5.055964912280702</v>
      </c>
      <c r="W55" s="42" t="s">
        <v>58</v>
      </c>
    </row>
    <row r="56" spans="8:23" ht="12.75">
      <c r="H56" s="43">
        <v>2000</v>
      </c>
      <c r="I56" s="42" t="s">
        <v>48</v>
      </c>
      <c r="J56" s="43">
        <v>31</v>
      </c>
      <c r="K56" s="43">
        <v>0.25129032258064515</v>
      </c>
      <c r="L56" s="43">
        <v>4.49225806451613</v>
      </c>
      <c r="M56" s="43">
        <v>1.0819354838709678</v>
      </c>
      <c r="N56" s="42" t="s">
        <v>60</v>
      </c>
      <c r="Q56" s="43">
        <v>1999</v>
      </c>
      <c r="R56" s="42" t="s">
        <v>46</v>
      </c>
      <c r="S56" s="43">
        <v>44</v>
      </c>
      <c r="T56" s="43">
        <v>0.8390909090909091</v>
      </c>
      <c r="U56" s="43">
        <v>30.6925</v>
      </c>
      <c r="V56" s="43">
        <v>1.9431818181818183</v>
      </c>
      <c r="W56" s="42" t="s">
        <v>58</v>
      </c>
    </row>
    <row r="57" spans="8:23" ht="12.75">
      <c r="H57" s="43">
        <v>2001</v>
      </c>
      <c r="I57" s="42" t="s">
        <v>46</v>
      </c>
      <c r="J57" s="43">
        <v>8</v>
      </c>
      <c r="K57" s="43">
        <v>0.14375</v>
      </c>
      <c r="L57" s="43">
        <v>1.93375</v>
      </c>
      <c r="M57" s="43">
        <v>0.69625</v>
      </c>
      <c r="N57" s="42" t="s">
        <v>60</v>
      </c>
      <c r="Q57" s="43">
        <v>1999</v>
      </c>
      <c r="R57" s="42" t="s">
        <v>47</v>
      </c>
      <c r="S57" s="43">
        <v>12</v>
      </c>
      <c r="T57" s="43">
        <v>0.9191666666666667</v>
      </c>
      <c r="U57" s="43">
        <v>12.445</v>
      </c>
      <c r="V57" s="43">
        <v>2.9591666666666665</v>
      </c>
      <c r="W57" s="42" t="s">
        <v>58</v>
      </c>
    </row>
    <row r="58" spans="8:23" ht="12.75">
      <c r="H58" s="43">
        <v>2001</v>
      </c>
      <c r="I58" s="42" t="s">
        <v>47</v>
      </c>
      <c r="J58" s="43">
        <v>4</v>
      </c>
      <c r="K58" s="43">
        <v>0.1525</v>
      </c>
      <c r="L58" s="43">
        <v>0.8675</v>
      </c>
      <c r="M58" s="43">
        <v>0.5175</v>
      </c>
      <c r="N58" s="42" t="s">
        <v>60</v>
      </c>
      <c r="Q58" s="43">
        <v>1999</v>
      </c>
      <c r="R58" s="42" t="s">
        <v>48</v>
      </c>
      <c r="S58" s="43">
        <v>65</v>
      </c>
      <c r="T58" s="43">
        <v>1.457230769230769</v>
      </c>
      <c r="U58" s="43">
        <v>20.96353846153846</v>
      </c>
      <c r="V58" s="43">
        <v>5.21723076923077</v>
      </c>
      <c r="W58" s="42" t="s">
        <v>58</v>
      </c>
    </row>
    <row r="59" spans="8:23" ht="12.75">
      <c r="H59" s="43">
        <v>2001</v>
      </c>
      <c r="I59" s="42" t="s">
        <v>48</v>
      </c>
      <c r="J59" s="43">
        <v>26</v>
      </c>
      <c r="K59" s="43">
        <v>0.3734615384615385</v>
      </c>
      <c r="L59" s="43">
        <v>5.497692307692308</v>
      </c>
      <c r="M59" s="43">
        <v>1.0926923076923079</v>
      </c>
      <c r="N59" s="42" t="s">
        <v>60</v>
      </c>
      <c r="Q59" s="43">
        <v>2000</v>
      </c>
      <c r="R59" s="42" t="s">
        <v>46</v>
      </c>
      <c r="S59" s="43">
        <v>36</v>
      </c>
      <c r="T59" s="43">
        <v>0.6225</v>
      </c>
      <c r="U59" s="43">
        <v>13.438611111111111</v>
      </c>
      <c r="V59" s="43">
        <v>2.4419444444444443</v>
      </c>
      <c r="W59" s="42" t="s">
        <v>58</v>
      </c>
    </row>
    <row r="60" spans="8:23" ht="12.75">
      <c r="H60" s="43">
        <v>2002</v>
      </c>
      <c r="I60" s="42" t="s">
        <v>46</v>
      </c>
      <c r="J60" s="43">
        <v>8</v>
      </c>
      <c r="K60" s="43">
        <v>0.11125</v>
      </c>
      <c r="L60" s="43">
        <v>0.51125</v>
      </c>
      <c r="M60" s="43">
        <v>0.6</v>
      </c>
      <c r="N60" s="42" t="s">
        <v>60</v>
      </c>
      <c r="Q60" s="43">
        <v>2000</v>
      </c>
      <c r="R60" s="42" t="s">
        <v>47</v>
      </c>
      <c r="S60" s="43">
        <v>3</v>
      </c>
      <c r="T60" s="43">
        <v>2.336666666666667</v>
      </c>
      <c r="U60" s="43">
        <v>12.316666666666666</v>
      </c>
      <c r="V60" s="43">
        <v>1.79</v>
      </c>
      <c r="W60" s="42" t="s">
        <v>58</v>
      </c>
    </row>
    <row r="61" spans="8:23" ht="12.75">
      <c r="H61" s="43">
        <v>2002</v>
      </c>
      <c r="I61" s="42" t="s">
        <v>47</v>
      </c>
      <c r="J61" s="43">
        <v>1</v>
      </c>
      <c r="K61" s="43">
        <v>0.05</v>
      </c>
      <c r="L61" s="43">
        <v>0</v>
      </c>
      <c r="M61" s="43">
        <v>0.17</v>
      </c>
      <c r="N61" s="42" t="s">
        <v>60</v>
      </c>
      <c r="Q61" s="43">
        <v>2000</v>
      </c>
      <c r="R61" s="42" t="s">
        <v>48</v>
      </c>
      <c r="S61" s="43">
        <v>24</v>
      </c>
      <c r="T61" s="43">
        <v>1.9691666666666667</v>
      </c>
      <c r="U61" s="43">
        <v>18.555416666666666</v>
      </c>
      <c r="V61" s="43">
        <v>4.495</v>
      </c>
      <c r="W61" s="42" t="s">
        <v>58</v>
      </c>
    </row>
    <row r="62" spans="8:23" ht="12.75">
      <c r="H62" s="43">
        <v>2002</v>
      </c>
      <c r="I62" s="42" t="s">
        <v>48</v>
      </c>
      <c r="J62" s="43">
        <v>18</v>
      </c>
      <c r="K62" s="43">
        <v>0.06888888888888889</v>
      </c>
      <c r="L62" s="43">
        <v>0.47222222222222227</v>
      </c>
      <c r="M62" s="43">
        <v>0.2505555555555556</v>
      </c>
      <c r="N62" s="42" t="s">
        <v>60</v>
      </c>
      <c r="Q62" s="43">
        <v>2001</v>
      </c>
      <c r="R62" s="42" t="s">
        <v>46</v>
      </c>
      <c r="S62" s="43">
        <v>10</v>
      </c>
      <c r="T62" s="43">
        <v>0.64</v>
      </c>
      <c r="U62" s="43">
        <v>11.316</v>
      </c>
      <c r="V62" s="43">
        <v>3.01</v>
      </c>
      <c r="W62" s="42" t="s">
        <v>58</v>
      </c>
    </row>
    <row r="63" spans="8:23" ht="12.75">
      <c r="H63" s="43">
        <v>2003</v>
      </c>
      <c r="I63" s="42" t="s">
        <v>47</v>
      </c>
      <c r="J63" s="43">
        <v>1</v>
      </c>
      <c r="K63" s="43">
        <v>0</v>
      </c>
      <c r="L63" s="43">
        <v>0</v>
      </c>
      <c r="M63" s="43">
        <v>0</v>
      </c>
      <c r="N63" s="42" t="s">
        <v>60</v>
      </c>
      <c r="Q63" s="43">
        <v>2001</v>
      </c>
      <c r="R63" s="42" t="s">
        <v>47</v>
      </c>
      <c r="S63" s="43">
        <v>5</v>
      </c>
      <c r="T63" s="43">
        <v>0.768</v>
      </c>
      <c r="U63" s="43">
        <v>16.39</v>
      </c>
      <c r="V63" s="43">
        <v>2.662</v>
      </c>
      <c r="W63" s="42" t="s">
        <v>58</v>
      </c>
    </row>
    <row r="64" spans="8:23" ht="12.75">
      <c r="H64" s="43">
        <v>2003</v>
      </c>
      <c r="I64" s="42" t="s">
        <v>48</v>
      </c>
      <c r="J64" s="43">
        <v>3</v>
      </c>
      <c r="K64" s="43">
        <v>0.03</v>
      </c>
      <c r="L64" s="43">
        <v>14.693333333333333</v>
      </c>
      <c r="M64" s="43">
        <v>0.37333333333333335</v>
      </c>
      <c r="N64" s="42" t="s">
        <v>60</v>
      </c>
      <c r="Q64" s="43">
        <v>2001</v>
      </c>
      <c r="R64" s="42" t="s">
        <v>48</v>
      </c>
      <c r="S64" s="43">
        <v>27</v>
      </c>
      <c r="T64" s="43">
        <v>1.7066666666666668</v>
      </c>
      <c r="U64" s="43">
        <v>15.732592592592592</v>
      </c>
      <c r="V64" s="43">
        <v>4.930370370370371</v>
      </c>
      <c r="W64" s="42" t="s">
        <v>58</v>
      </c>
    </row>
    <row r="65" spans="8:23" ht="12.75">
      <c r="H65" s="43">
        <v>2005</v>
      </c>
      <c r="I65" s="42" t="s">
        <v>46</v>
      </c>
      <c r="J65" s="43">
        <v>1</v>
      </c>
      <c r="K65" s="43">
        <v>0.03</v>
      </c>
      <c r="L65" s="43">
        <v>0.03</v>
      </c>
      <c r="M65" s="43">
        <v>0.05</v>
      </c>
      <c r="N65" s="42" t="s">
        <v>60</v>
      </c>
      <c r="Q65" s="43">
        <v>2002</v>
      </c>
      <c r="R65" s="42" t="s">
        <v>46</v>
      </c>
      <c r="S65" s="43">
        <v>10</v>
      </c>
      <c r="T65" s="43">
        <v>0.547</v>
      </c>
      <c r="U65" s="43">
        <v>7.617</v>
      </c>
      <c r="V65" s="43">
        <v>2.773</v>
      </c>
      <c r="W65" s="42" t="s">
        <v>58</v>
      </c>
    </row>
    <row r="66" spans="17:23" ht="12.75">
      <c r="Q66" s="43">
        <v>2002</v>
      </c>
      <c r="R66" s="42" t="s">
        <v>47</v>
      </c>
      <c r="S66" s="43">
        <v>1</v>
      </c>
      <c r="T66" s="43">
        <v>0.22</v>
      </c>
      <c r="U66" s="43">
        <v>4.69</v>
      </c>
      <c r="V66" s="43">
        <v>2.3</v>
      </c>
      <c r="W66" s="42" t="s">
        <v>58</v>
      </c>
    </row>
    <row r="67" spans="17:23" ht="12.75">
      <c r="Q67" s="43">
        <v>2002</v>
      </c>
      <c r="R67" s="42" t="s">
        <v>48</v>
      </c>
      <c r="S67" s="43">
        <v>14</v>
      </c>
      <c r="T67" s="43">
        <v>2.575714285714286</v>
      </c>
      <c r="U67" s="43">
        <v>21.77142857142857</v>
      </c>
      <c r="V67" s="43">
        <v>3.8457142857142856</v>
      </c>
      <c r="W67" s="42" t="s">
        <v>58</v>
      </c>
    </row>
    <row r="68" spans="17:23" ht="12.75">
      <c r="Q68" s="43">
        <v>2003</v>
      </c>
      <c r="R68" s="42" t="s">
        <v>48</v>
      </c>
      <c r="S68" s="43">
        <v>2</v>
      </c>
      <c r="T68" s="43">
        <v>0.285</v>
      </c>
      <c r="U68" s="43">
        <v>110.845</v>
      </c>
      <c r="V68" s="43">
        <v>0.08</v>
      </c>
      <c r="W68" s="42" t="s">
        <v>58</v>
      </c>
    </row>
    <row r="69" spans="17:23" ht="12.75">
      <c r="Q69" s="43">
        <v>2005</v>
      </c>
      <c r="R69" s="42" t="s">
        <v>46</v>
      </c>
      <c r="S69" s="43">
        <v>1</v>
      </c>
      <c r="T69" s="43">
        <v>0.01</v>
      </c>
      <c r="U69" s="43">
        <v>55.95</v>
      </c>
      <c r="V69" s="43">
        <v>0</v>
      </c>
      <c r="W69" s="42" t="s">
        <v>58</v>
      </c>
    </row>
  </sheetData>
  <sheetProtection/>
  <mergeCells count="2">
    <mergeCell ref="AA1:AI1"/>
    <mergeCell ref="AK1:AO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31"/>
  <sheetViews>
    <sheetView zoomScalePageLayoutView="0" workbookViewId="0" topLeftCell="A1">
      <selection activeCell="B23" sqref="B23"/>
    </sheetView>
  </sheetViews>
  <sheetFormatPr defaultColWidth="9.140625" defaultRowHeight="12.75"/>
  <cols>
    <col min="1" max="1" width="11.7109375" style="0" customWidth="1"/>
    <col min="2" max="10" width="9.421875" style="0" customWidth="1"/>
  </cols>
  <sheetData>
    <row r="1" spans="1:5" ht="12.75">
      <c r="A1" s="227" t="s">
        <v>106</v>
      </c>
      <c r="B1" s="227"/>
      <c r="D1" s="246">
        <v>4472965</v>
      </c>
      <c r="E1" t="s">
        <v>107</v>
      </c>
    </row>
    <row r="4" spans="2:10" ht="12.75">
      <c r="B4" s="540" t="s">
        <v>110</v>
      </c>
      <c r="C4" s="540"/>
      <c r="D4" s="540"/>
      <c r="E4" s="541" t="s">
        <v>41</v>
      </c>
      <c r="F4" s="541"/>
      <c r="G4" s="541"/>
      <c r="H4" s="541" t="s">
        <v>112</v>
      </c>
      <c r="I4" s="541"/>
      <c r="J4" s="541"/>
    </row>
    <row r="5" spans="1:10" ht="12.75">
      <c r="A5" s="247" t="s">
        <v>45</v>
      </c>
      <c r="B5" s="247" t="s">
        <v>35</v>
      </c>
      <c r="C5" s="247" t="s">
        <v>50</v>
      </c>
      <c r="D5" s="247" t="s">
        <v>111</v>
      </c>
      <c r="E5" s="247" t="s">
        <v>35</v>
      </c>
      <c r="F5" s="247" t="s">
        <v>50</v>
      </c>
      <c r="G5" s="247" t="s">
        <v>111</v>
      </c>
      <c r="H5" s="247" t="s">
        <v>35</v>
      </c>
      <c r="I5" s="247" t="s">
        <v>50</v>
      </c>
      <c r="J5" s="247" t="s">
        <v>111</v>
      </c>
    </row>
    <row r="6" spans="1:10" ht="12.75">
      <c r="A6" s="248">
        <v>1984</v>
      </c>
      <c r="B6" s="248">
        <v>4254</v>
      </c>
      <c r="C6" s="248">
        <v>1087</v>
      </c>
      <c r="D6" s="25">
        <f>C6/B6</f>
        <v>0.2555242125058768</v>
      </c>
      <c r="E6" s="248">
        <v>320</v>
      </c>
      <c r="F6" s="248">
        <v>18</v>
      </c>
      <c r="G6" s="25">
        <f>F6/E6</f>
        <v>0.05625</v>
      </c>
      <c r="H6" s="21">
        <f>B6+E6</f>
        <v>4574</v>
      </c>
      <c r="I6" s="21">
        <f>C6+F6</f>
        <v>1105</v>
      </c>
      <c r="J6" s="25">
        <f>I6/H6</f>
        <v>0.24158285964145168</v>
      </c>
    </row>
    <row r="7" spans="1:10" ht="12.75">
      <c r="A7" s="248">
        <v>1985</v>
      </c>
      <c r="B7" s="248">
        <v>7984</v>
      </c>
      <c r="C7" s="248">
        <v>1759</v>
      </c>
      <c r="D7" s="25">
        <f aca="true" t="shared" si="0" ref="D7:D31">C7/B7</f>
        <v>0.22031563126252504</v>
      </c>
      <c r="E7" s="248">
        <v>939</v>
      </c>
      <c r="F7" s="248">
        <v>42</v>
      </c>
      <c r="G7" s="25">
        <f aca="true" t="shared" si="1" ref="G7:G17">F7/E7</f>
        <v>0.04472843450479233</v>
      </c>
      <c r="H7" s="21">
        <f aca="true" t="shared" si="2" ref="H7:H17">B7+E7</f>
        <v>8923</v>
      </c>
      <c r="I7" s="21">
        <f aca="true" t="shared" si="3" ref="I7:I17">C7+F7</f>
        <v>1801</v>
      </c>
      <c r="J7" s="25">
        <f aca="true" t="shared" si="4" ref="J7:J18">I7/H7</f>
        <v>0.2018379468788524</v>
      </c>
    </row>
    <row r="8" spans="1:10" ht="12.75">
      <c r="A8" s="248">
        <v>1986</v>
      </c>
      <c r="B8" s="248">
        <v>10202</v>
      </c>
      <c r="C8" s="248">
        <v>2176</v>
      </c>
      <c r="D8" s="25">
        <f t="shared" si="0"/>
        <v>0.21329151146833955</v>
      </c>
      <c r="E8" s="248">
        <v>642</v>
      </c>
      <c r="F8" s="248">
        <v>39</v>
      </c>
      <c r="G8" s="25">
        <f t="shared" si="1"/>
        <v>0.06074766355140187</v>
      </c>
      <c r="H8" s="21">
        <f t="shared" si="2"/>
        <v>10844</v>
      </c>
      <c r="I8" s="21">
        <f t="shared" si="3"/>
        <v>2215</v>
      </c>
      <c r="J8" s="25">
        <f t="shared" si="4"/>
        <v>0.20426042050903725</v>
      </c>
    </row>
    <row r="9" spans="1:10" ht="12.75">
      <c r="A9" s="248">
        <v>1987</v>
      </c>
      <c r="B9" s="248">
        <v>19414</v>
      </c>
      <c r="C9" s="248">
        <v>3245</v>
      </c>
      <c r="D9" s="25">
        <f t="shared" si="0"/>
        <v>0.16714741938807046</v>
      </c>
      <c r="E9" s="248">
        <v>1623</v>
      </c>
      <c r="F9" s="248">
        <v>98</v>
      </c>
      <c r="G9" s="25">
        <f t="shared" si="1"/>
        <v>0.06038200862600123</v>
      </c>
      <c r="H9" s="21">
        <f t="shared" si="2"/>
        <v>21037</v>
      </c>
      <c r="I9" s="21">
        <f t="shared" si="3"/>
        <v>3343</v>
      </c>
      <c r="J9" s="25">
        <f t="shared" si="4"/>
        <v>0.1589104910395969</v>
      </c>
    </row>
    <row r="10" spans="1:10" ht="12.75">
      <c r="A10" s="248">
        <v>1988</v>
      </c>
      <c r="B10" s="248">
        <v>21764</v>
      </c>
      <c r="C10" s="248">
        <v>3854</v>
      </c>
      <c r="D10" s="25">
        <f t="shared" si="0"/>
        <v>0.1770814188568278</v>
      </c>
      <c r="E10" s="248">
        <v>998</v>
      </c>
      <c r="F10" s="248">
        <v>54</v>
      </c>
      <c r="G10" s="25">
        <f t="shared" si="1"/>
        <v>0.05410821643286573</v>
      </c>
      <c r="H10" s="21">
        <f t="shared" si="2"/>
        <v>22762</v>
      </c>
      <c r="I10" s="21">
        <f t="shared" si="3"/>
        <v>3908</v>
      </c>
      <c r="J10" s="25">
        <f t="shared" si="4"/>
        <v>0.17168965820226695</v>
      </c>
    </row>
    <row r="11" spans="1:10" ht="12.75">
      <c r="A11" s="248">
        <v>1989</v>
      </c>
      <c r="B11" s="248">
        <v>33939</v>
      </c>
      <c r="C11" s="248">
        <v>4889</v>
      </c>
      <c r="D11" s="25">
        <f t="shared" si="0"/>
        <v>0.14405256489584253</v>
      </c>
      <c r="E11" s="248">
        <v>1445</v>
      </c>
      <c r="F11" s="248">
        <v>70</v>
      </c>
      <c r="G11" s="25">
        <f t="shared" si="1"/>
        <v>0.04844290657439446</v>
      </c>
      <c r="H11" s="21">
        <f t="shared" si="2"/>
        <v>35384</v>
      </c>
      <c r="I11" s="21">
        <f t="shared" si="3"/>
        <v>4959</v>
      </c>
      <c r="J11" s="25">
        <f t="shared" si="4"/>
        <v>0.14014808953199187</v>
      </c>
    </row>
    <row r="12" spans="1:10" ht="12.75">
      <c r="A12" s="248">
        <v>1990</v>
      </c>
      <c r="B12" s="248">
        <v>31204</v>
      </c>
      <c r="C12" s="248">
        <v>4376</v>
      </c>
      <c r="D12" s="25">
        <f t="shared" si="0"/>
        <v>0.1402384309703884</v>
      </c>
      <c r="E12" s="248">
        <v>640</v>
      </c>
      <c r="F12" s="248">
        <v>24</v>
      </c>
      <c r="G12" s="25">
        <f t="shared" si="1"/>
        <v>0.0375</v>
      </c>
      <c r="H12" s="21">
        <f t="shared" si="2"/>
        <v>31844</v>
      </c>
      <c r="I12" s="21">
        <f t="shared" si="3"/>
        <v>4400</v>
      </c>
      <c r="J12" s="25">
        <f t="shared" si="4"/>
        <v>0.13817359628187414</v>
      </c>
    </row>
    <row r="13" spans="1:10" ht="12.75">
      <c r="A13" s="248">
        <v>1991</v>
      </c>
      <c r="B13" s="248">
        <v>45155</v>
      </c>
      <c r="C13" s="248">
        <v>7229</v>
      </c>
      <c r="D13" s="25">
        <f t="shared" si="0"/>
        <v>0.16009301295537592</v>
      </c>
      <c r="E13" s="248">
        <v>976</v>
      </c>
      <c r="F13" s="248">
        <v>36</v>
      </c>
      <c r="G13" s="25">
        <f t="shared" si="1"/>
        <v>0.036885245901639344</v>
      </c>
      <c r="H13" s="21">
        <f t="shared" si="2"/>
        <v>46131</v>
      </c>
      <c r="I13" s="21">
        <f t="shared" si="3"/>
        <v>7265</v>
      </c>
      <c r="J13" s="25">
        <f t="shared" si="4"/>
        <v>0.15748628904641132</v>
      </c>
    </row>
    <row r="14" spans="1:10" ht="12.75">
      <c r="A14" s="248">
        <v>1992</v>
      </c>
      <c r="B14" s="248">
        <v>49928</v>
      </c>
      <c r="C14" s="248">
        <v>7637</v>
      </c>
      <c r="D14" s="25">
        <f t="shared" si="0"/>
        <v>0.15296026277840089</v>
      </c>
      <c r="E14" s="248">
        <v>677</v>
      </c>
      <c r="F14" s="248">
        <v>28</v>
      </c>
      <c r="G14" s="25">
        <f t="shared" si="1"/>
        <v>0.0413589364844904</v>
      </c>
      <c r="H14" s="21">
        <f t="shared" si="2"/>
        <v>50605</v>
      </c>
      <c r="I14" s="21">
        <f t="shared" si="3"/>
        <v>7665</v>
      </c>
      <c r="J14" s="25">
        <f t="shared" si="4"/>
        <v>0.15146724631953365</v>
      </c>
    </row>
    <row r="15" spans="1:10" ht="12.75">
      <c r="A15" s="248">
        <v>1993</v>
      </c>
      <c r="B15" s="248">
        <v>87461</v>
      </c>
      <c r="C15" s="248">
        <v>10245</v>
      </c>
      <c r="D15" s="25">
        <f t="shared" si="0"/>
        <v>0.11713792433198797</v>
      </c>
      <c r="E15" s="248">
        <v>1564</v>
      </c>
      <c r="F15" s="248">
        <v>42</v>
      </c>
      <c r="G15" s="25">
        <f t="shared" si="1"/>
        <v>0.026854219948849106</v>
      </c>
      <c r="H15" s="21">
        <f t="shared" si="2"/>
        <v>89025</v>
      </c>
      <c r="I15" s="21">
        <f t="shared" si="3"/>
        <v>10287</v>
      </c>
      <c r="J15" s="25">
        <f t="shared" si="4"/>
        <v>0.11555181128896377</v>
      </c>
    </row>
    <row r="16" spans="1:10" ht="12.75">
      <c r="A16" s="248">
        <v>1994</v>
      </c>
      <c r="B16" s="248">
        <v>91870</v>
      </c>
      <c r="C16" s="248">
        <v>7538</v>
      </c>
      <c r="D16" s="25">
        <f t="shared" si="0"/>
        <v>0.08205072384891694</v>
      </c>
      <c r="E16" s="248">
        <v>1216</v>
      </c>
      <c r="F16" s="248">
        <v>36</v>
      </c>
      <c r="G16" s="25">
        <f t="shared" si="1"/>
        <v>0.029605263157894735</v>
      </c>
      <c r="H16" s="21">
        <f t="shared" si="2"/>
        <v>93086</v>
      </c>
      <c r="I16" s="21">
        <f t="shared" si="3"/>
        <v>7574</v>
      </c>
      <c r="J16" s="25">
        <f t="shared" si="4"/>
        <v>0.08136561889005865</v>
      </c>
    </row>
    <row r="17" spans="1:10" ht="12.75">
      <c r="A17" s="248">
        <v>1995</v>
      </c>
      <c r="B17" s="248">
        <v>141246</v>
      </c>
      <c r="C17" s="248">
        <v>7822</v>
      </c>
      <c r="D17" s="25">
        <f t="shared" si="0"/>
        <v>0.055378559392832365</v>
      </c>
      <c r="E17" s="248">
        <v>3922</v>
      </c>
      <c r="F17" s="248">
        <v>53</v>
      </c>
      <c r="G17" s="25">
        <f t="shared" si="1"/>
        <v>0.013513513513513514</v>
      </c>
      <c r="H17" s="21">
        <f t="shared" si="2"/>
        <v>145168</v>
      </c>
      <c r="I17" s="21">
        <f t="shared" si="3"/>
        <v>7875</v>
      </c>
      <c r="J17" s="25">
        <f t="shared" si="4"/>
        <v>0.05424749256034388</v>
      </c>
    </row>
    <row r="18" spans="1:10" ht="12.75">
      <c r="A18" s="249" t="s">
        <v>108</v>
      </c>
      <c r="B18" s="249">
        <f>SUM(B6:B17)</f>
        <v>544421</v>
      </c>
      <c r="C18" s="249">
        <f>SUM(C6:C17)</f>
        <v>61857</v>
      </c>
      <c r="D18" s="250">
        <f t="shared" si="0"/>
        <v>0.11361979056649174</v>
      </c>
      <c r="E18" s="249">
        <f>SUM(E6:E17)</f>
        <v>14962</v>
      </c>
      <c r="F18" s="249">
        <f>SUM(F6:F17)</f>
        <v>540</v>
      </c>
      <c r="G18" s="250">
        <f aca="true" t="shared" si="5" ref="G18:G29">F18/E18</f>
        <v>0.036091431626787865</v>
      </c>
      <c r="H18" s="249">
        <f>SUM(H6:H17)</f>
        <v>559383</v>
      </c>
      <c r="I18" s="249">
        <f>SUM(I6:I17)</f>
        <v>62397</v>
      </c>
      <c r="J18" s="250">
        <f t="shared" si="4"/>
        <v>0.11154611420082483</v>
      </c>
    </row>
    <row r="19" spans="1:10" ht="12.75">
      <c r="A19" s="248">
        <v>1996</v>
      </c>
      <c r="B19" s="248">
        <v>122478</v>
      </c>
      <c r="C19" s="248">
        <v>22302</v>
      </c>
      <c r="D19" s="25">
        <f t="shared" si="0"/>
        <v>0.18208984470680448</v>
      </c>
      <c r="E19" s="248">
        <v>1642</v>
      </c>
      <c r="F19" s="248">
        <v>17</v>
      </c>
      <c r="G19" s="25">
        <f t="shared" si="5"/>
        <v>0.010353227771010963</v>
      </c>
      <c r="H19" s="21">
        <f aca="true" t="shared" si="6" ref="H19:H29">B19+E19</f>
        <v>124120</v>
      </c>
      <c r="I19" s="21">
        <f aca="true" t="shared" si="7" ref="I19:I29">C19+F19</f>
        <v>22319</v>
      </c>
      <c r="J19" s="25">
        <f aca="true" t="shared" si="8" ref="J19:J31">I19/H19</f>
        <v>0.17981791814373188</v>
      </c>
    </row>
    <row r="20" spans="1:10" ht="12.75">
      <c r="A20" s="248">
        <v>1997</v>
      </c>
      <c r="B20" s="248">
        <v>147483</v>
      </c>
      <c r="C20" s="248">
        <v>21489</v>
      </c>
      <c r="D20" s="25">
        <f t="shared" si="0"/>
        <v>0.1457049287036472</v>
      </c>
      <c r="E20" s="248">
        <v>4157</v>
      </c>
      <c r="F20" s="248">
        <v>43</v>
      </c>
      <c r="G20" s="25">
        <f t="shared" si="5"/>
        <v>0.010343998075535241</v>
      </c>
      <c r="H20" s="21">
        <f t="shared" si="6"/>
        <v>151640</v>
      </c>
      <c r="I20" s="21">
        <f t="shared" si="7"/>
        <v>21532</v>
      </c>
      <c r="J20" s="25">
        <f t="shared" si="8"/>
        <v>0.14199419678185177</v>
      </c>
    </row>
    <row r="21" spans="1:10" ht="12.75">
      <c r="A21" s="248">
        <v>1998</v>
      </c>
      <c r="B21" s="248">
        <v>133441</v>
      </c>
      <c r="C21" s="248">
        <v>15843</v>
      </c>
      <c r="D21" s="25">
        <f t="shared" si="0"/>
        <v>0.11872662824769</v>
      </c>
      <c r="E21" s="248">
        <v>2032</v>
      </c>
      <c r="F21" s="248">
        <v>20</v>
      </c>
      <c r="G21" s="25">
        <f t="shared" si="5"/>
        <v>0.00984251968503937</v>
      </c>
      <c r="H21" s="21">
        <f t="shared" si="6"/>
        <v>135473</v>
      </c>
      <c r="I21" s="21">
        <f t="shared" si="7"/>
        <v>15863</v>
      </c>
      <c r="J21" s="25">
        <f t="shared" si="8"/>
        <v>0.11709344297387671</v>
      </c>
    </row>
    <row r="22" spans="1:10" ht="12.75">
      <c r="A22" s="248">
        <v>1999</v>
      </c>
      <c r="B22" s="248">
        <v>156886</v>
      </c>
      <c r="C22" s="248">
        <v>13868</v>
      </c>
      <c r="D22" s="25">
        <f t="shared" si="0"/>
        <v>0.08839539538263452</v>
      </c>
      <c r="E22" s="248">
        <v>5572</v>
      </c>
      <c r="F22" s="248">
        <v>23</v>
      </c>
      <c r="G22" s="25">
        <f t="shared" si="5"/>
        <v>0.004127781765972721</v>
      </c>
      <c r="H22" s="21">
        <f t="shared" si="6"/>
        <v>162458</v>
      </c>
      <c r="I22" s="21">
        <f t="shared" si="7"/>
        <v>13891</v>
      </c>
      <c r="J22" s="25">
        <f t="shared" si="8"/>
        <v>0.08550517672259907</v>
      </c>
    </row>
    <row r="23" spans="1:10" ht="12.75">
      <c r="A23" s="248">
        <v>2000</v>
      </c>
      <c r="B23" s="248">
        <v>171706</v>
      </c>
      <c r="C23" s="248">
        <v>12433</v>
      </c>
      <c r="D23" s="25">
        <f t="shared" si="0"/>
        <v>0.07240865199818294</v>
      </c>
      <c r="E23" s="248">
        <v>4764</v>
      </c>
      <c r="F23" s="248">
        <v>8</v>
      </c>
      <c r="G23" s="25">
        <f t="shared" si="5"/>
        <v>0.0016792611251049538</v>
      </c>
      <c r="H23" s="21">
        <f t="shared" si="6"/>
        <v>176470</v>
      </c>
      <c r="I23" s="21">
        <f t="shared" si="7"/>
        <v>12441</v>
      </c>
      <c r="J23" s="25">
        <f t="shared" si="8"/>
        <v>0.07049923499744999</v>
      </c>
    </row>
    <row r="24" spans="1:10" ht="12.75">
      <c r="A24" s="248">
        <v>2001</v>
      </c>
      <c r="B24" s="248">
        <v>167118</v>
      </c>
      <c r="C24" s="248">
        <v>11924</v>
      </c>
      <c r="D24" s="25">
        <f t="shared" si="0"/>
        <v>0.07135078208212162</v>
      </c>
      <c r="E24" s="248">
        <v>4384</v>
      </c>
      <c r="F24" s="248">
        <v>10</v>
      </c>
      <c r="G24" s="25">
        <f t="shared" si="5"/>
        <v>0.002281021897810219</v>
      </c>
      <c r="H24" s="21">
        <f t="shared" si="6"/>
        <v>171502</v>
      </c>
      <c r="I24" s="21">
        <f t="shared" si="7"/>
        <v>11934</v>
      </c>
      <c r="J24" s="25">
        <f t="shared" si="8"/>
        <v>0.06958519434175695</v>
      </c>
    </row>
    <row r="25" spans="1:10" ht="12.75">
      <c r="A25" s="248">
        <v>2002</v>
      </c>
      <c r="B25" s="248">
        <v>252765</v>
      </c>
      <c r="C25" s="248">
        <v>10116</v>
      </c>
      <c r="D25" s="25">
        <f t="shared" si="0"/>
        <v>0.04002136371728681</v>
      </c>
      <c r="E25" s="248">
        <v>4525</v>
      </c>
      <c r="F25" s="248">
        <v>9</v>
      </c>
      <c r="G25" s="25">
        <f t="shared" si="5"/>
        <v>0.001988950276243094</v>
      </c>
      <c r="H25" s="21">
        <f t="shared" si="6"/>
        <v>257290</v>
      </c>
      <c r="I25" s="21">
        <f t="shared" si="7"/>
        <v>10125</v>
      </c>
      <c r="J25" s="25">
        <f t="shared" si="8"/>
        <v>0.03935248163550857</v>
      </c>
    </row>
    <row r="26" spans="1:10" ht="12.75">
      <c r="A26" s="248">
        <v>2003</v>
      </c>
      <c r="B26" s="248">
        <v>89697</v>
      </c>
      <c r="C26" s="248">
        <v>2933</v>
      </c>
      <c r="D26" s="25">
        <f t="shared" si="0"/>
        <v>0.03269897543953532</v>
      </c>
      <c r="E26" s="248">
        <v>1417</v>
      </c>
      <c r="F26" s="248">
        <v>4</v>
      </c>
      <c r="G26" s="25">
        <f t="shared" si="5"/>
        <v>0.0028228652081863093</v>
      </c>
      <c r="H26" s="21">
        <f t="shared" si="6"/>
        <v>91114</v>
      </c>
      <c r="I26" s="21">
        <f t="shared" si="7"/>
        <v>2937</v>
      </c>
      <c r="J26" s="25">
        <f t="shared" si="8"/>
        <v>0.03223434378909937</v>
      </c>
    </row>
    <row r="27" spans="1:10" ht="12.75">
      <c r="A27" s="248">
        <v>2004</v>
      </c>
      <c r="B27" s="248">
        <v>50959</v>
      </c>
      <c r="C27" s="248">
        <v>1755</v>
      </c>
      <c r="D27" s="25">
        <f t="shared" si="0"/>
        <v>0.0344394513236131</v>
      </c>
      <c r="E27" s="248">
        <v>490</v>
      </c>
      <c r="F27" s="248">
        <v>0</v>
      </c>
      <c r="G27" s="25">
        <f t="shared" si="5"/>
        <v>0</v>
      </c>
      <c r="H27" s="21">
        <f t="shared" si="6"/>
        <v>51449</v>
      </c>
      <c r="I27" s="21">
        <f t="shared" si="7"/>
        <v>1755</v>
      </c>
      <c r="J27" s="25">
        <f t="shared" si="8"/>
        <v>0.034111450173958675</v>
      </c>
    </row>
    <row r="28" spans="1:10" ht="12.75">
      <c r="A28" s="248">
        <v>2005</v>
      </c>
      <c r="B28" s="248">
        <v>24443</v>
      </c>
      <c r="C28" s="248">
        <v>684</v>
      </c>
      <c r="D28" s="25">
        <f t="shared" si="0"/>
        <v>0.027983471750603443</v>
      </c>
      <c r="E28" s="248">
        <v>242</v>
      </c>
      <c r="F28" s="248">
        <v>0</v>
      </c>
      <c r="G28" s="25">
        <f t="shared" si="5"/>
        <v>0</v>
      </c>
      <c r="H28" s="21">
        <f t="shared" si="6"/>
        <v>24685</v>
      </c>
      <c r="I28" s="21">
        <f t="shared" si="7"/>
        <v>684</v>
      </c>
      <c r="J28" s="25">
        <f t="shared" si="8"/>
        <v>0.02770913510228884</v>
      </c>
    </row>
    <row r="29" spans="1:10" ht="12.75">
      <c r="A29" s="248">
        <v>2006</v>
      </c>
      <c r="B29" s="248">
        <v>367</v>
      </c>
      <c r="C29" s="248">
        <v>18</v>
      </c>
      <c r="D29" s="25">
        <f t="shared" si="0"/>
        <v>0.04904632152588556</v>
      </c>
      <c r="E29" s="248">
        <v>23</v>
      </c>
      <c r="F29" s="248">
        <v>0</v>
      </c>
      <c r="G29" s="25">
        <f t="shared" si="5"/>
        <v>0</v>
      </c>
      <c r="H29" s="21">
        <f t="shared" si="6"/>
        <v>390</v>
      </c>
      <c r="I29" s="21">
        <f t="shared" si="7"/>
        <v>18</v>
      </c>
      <c r="J29" s="25">
        <f t="shared" si="8"/>
        <v>0.046153846153846156</v>
      </c>
    </row>
    <row r="30" spans="1:12" ht="12.75">
      <c r="A30" s="251" t="s">
        <v>109</v>
      </c>
      <c r="B30" s="251">
        <f>SUM(B19:B29)</f>
        <v>1317343</v>
      </c>
      <c r="C30" s="251">
        <f>SUM(C19:C29)</f>
        <v>113365</v>
      </c>
      <c r="D30" s="250">
        <f t="shared" si="0"/>
        <v>0.08605579564319998</v>
      </c>
      <c r="E30" s="251">
        <f>SUM(E19:E29)</f>
        <v>29248</v>
      </c>
      <c r="F30" s="251">
        <f>SUM(F19:F29)</f>
        <v>134</v>
      </c>
      <c r="G30" s="250">
        <f>F30/E30</f>
        <v>0.004581509846827134</v>
      </c>
      <c r="H30" s="251">
        <f>SUM(H19:H29)</f>
        <v>1346591</v>
      </c>
      <c r="I30" s="251">
        <f>SUM(I19:I29)</f>
        <v>113499</v>
      </c>
      <c r="J30" s="250">
        <f t="shared" si="8"/>
        <v>0.0842861715249842</v>
      </c>
      <c r="L30" t="s">
        <v>115</v>
      </c>
    </row>
    <row r="31" spans="1:13" ht="12.75">
      <c r="A31" s="252" t="s">
        <v>7</v>
      </c>
      <c r="B31" s="252">
        <f>B30+B18</f>
        <v>1861764</v>
      </c>
      <c r="C31" s="252">
        <f>C30+C18</f>
        <v>175222</v>
      </c>
      <c r="D31" s="253">
        <f t="shared" si="0"/>
        <v>0.09411611783233535</v>
      </c>
      <c r="E31" s="252">
        <f>E30+E18</f>
        <v>44210</v>
      </c>
      <c r="F31" s="252">
        <f>F30+F18</f>
        <v>674</v>
      </c>
      <c r="G31" s="253">
        <f>F31/E31</f>
        <v>0.015245419588328432</v>
      </c>
      <c r="H31" s="252">
        <f>H30+H18</f>
        <v>1905974</v>
      </c>
      <c r="I31" s="252">
        <f>I30+I18</f>
        <v>175896</v>
      </c>
      <c r="J31" s="253">
        <f t="shared" si="8"/>
        <v>0.09228667337539756</v>
      </c>
      <c r="L31">
        <v>41950</v>
      </c>
      <c r="M31">
        <f>I31-L31</f>
        <v>133946</v>
      </c>
    </row>
  </sheetData>
  <sheetProtection/>
  <mergeCells count="3">
    <mergeCell ref="B4:D4"/>
    <mergeCell ref="E4:G4"/>
    <mergeCell ref="H4:J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W39"/>
  <sheetViews>
    <sheetView zoomScalePageLayoutView="0" workbookViewId="0" topLeftCell="A4">
      <selection activeCell="B39" sqref="B39"/>
    </sheetView>
  </sheetViews>
  <sheetFormatPr defaultColWidth="9.140625" defaultRowHeight="12.75"/>
  <cols>
    <col min="1" max="1" width="6.28125" style="0" customWidth="1"/>
    <col min="2" max="2" width="84.421875" style="0" customWidth="1"/>
    <col min="3" max="3" width="7.421875" style="326" bestFit="1" customWidth="1"/>
  </cols>
  <sheetData>
    <row r="1" ht="18">
      <c r="A1" s="81" t="s">
        <v>141</v>
      </c>
    </row>
    <row r="2" ht="15">
      <c r="A2" s="323" t="s">
        <v>124</v>
      </c>
    </row>
    <row r="4" spans="1:3" ht="15">
      <c r="A4" s="379" t="s">
        <v>9</v>
      </c>
      <c r="B4" s="324"/>
      <c r="C4" s="328" t="s">
        <v>135</v>
      </c>
    </row>
    <row r="5" spans="2:3" ht="12.75">
      <c r="B5" s="325" t="str">
        <f>+'(1) VINs tested'!A2</f>
        <v>51.366 (a)(1) The number of vehicles tested by model year and vehicle type</v>
      </c>
      <c r="C5" s="326">
        <v>1</v>
      </c>
    </row>
    <row r="6" spans="1:2" ht="15">
      <c r="A6" s="379" t="s">
        <v>125</v>
      </c>
      <c r="B6" s="324"/>
    </row>
    <row r="7" spans="2:3" ht="25.5">
      <c r="B7" s="325" t="s">
        <v>117</v>
      </c>
      <c r="C7" s="326">
        <v>2</v>
      </c>
    </row>
    <row r="8" spans="1:2" ht="15">
      <c r="A8" s="379" t="s">
        <v>158</v>
      </c>
      <c r="B8" s="324"/>
    </row>
    <row r="9" spans="2:3" ht="12.75">
      <c r="B9" s="325" t="str">
        <f>+'(2)(i) OBD'!A2</f>
        <v>51.366 (a)(2)(i) Initial OBDII Tests Failing by model year and vehicle type </v>
      </c>
      <c r="C9" s="326">
        <v>3</v>
      </c>
    </row>
    <row r="10" spans="1:2" ht="15">
      <c r="A10" s="379" t="s">
        <v>159</v>
      </c>
      <c r="B10" s="325"/>
    </row>
    <row r="11" spans="2:3" ht="12.75">
      <c r="B11" s="380" t="s">
        <v>157</v>
      </c>
      <c r="C11" s="326">
        <v>4</v>
      </c>
    </row>
    <row r="12" spans="1:2" ht="15">
      <c r="A12" s="379" t="s">
        <v>160</v>
      </c>
      <c r="B12" s="324"/>
    </row>
    <row r="13" spans="2:3" ht="12.75">
      <c r="B13" s="325" t="str">
        <f>'(2)(ii) OBD'!A2</f>
        <v>51.366 (a)(2)(ii) OBDII 1st Retests Failing by model year and vehicle type </v>
      </c>
      <c r="C13" s="326">
        <v>5</v>
      </c>
    </row>
    <row r="14" spans="2:3" ht="12.75">
      <c r="B14" s="325" t="str">
        <f>'(2)(iii) OBD'!A2</f>
        <v>51.366 (a)(2)(iii) OBD 1st Retests Passing by model year and vehicle type </v>
      </c>
      <c r="C14" s="326">
        <v>6</v>
      </c>
    </row>
    <row r="15" spans="1:2" ht="15">
      <c r="A15" s="379" t="s">
        <v>161</v>
      </c>
      <c r="B15" s="324"/>
    </row>
    <row r="16" spans="2:3" ht="12.75">
      <c r="B16" s="325" t="str">
        <f>'(2)(iv) OBD'!A2</f>
        <v>51.366 (a)(2)(iv) OBDII 2nd and Subsequent Retests Passing by model year and vehicle type </v>
      </c>
      <c r="C16" s="326">
        <v>7</v>
      </c>
    </row>
    <row r="17" spans="1:9" ht="15">
      <c r="A17" s="379" t="s">
        <v>126</v>
      </c>
      <c r="B17" s="331"/>
      <c r="C17" s="378"/>
      <c r="D17" s="331"/>
      <c r="E17" s="331"/>
      <c r="F17" s="331"/>
      <c r="G17" s="331"/>
      <c r="H17" s="331"/>
      <c r="I17" s="331"/>
    </row>
    <row r="18" spans="2:3" ht="12.75">
      <c r="B18" s="325" t="str">
        <f>'(2)(vi) Waivers'!A2</f>
        <v>51.366 (a)(2)(v) Initial Failing Emissions Tests Receiving a Waiver by model year and vehicle type </v>
      </c>
      <c r="C18" s="326">
        <v>8</v>
      </c>
    </row>
    <row r="19" spans="2:3" ht="12.75">
      <c r="B19" s="325" t="str">
        <f>'(2)(vi) No Outcome'!A2</f>
        <v>51.366 (a)(2)(vi) Vehicles with no known final outcome (regardless of reason)</v>
      </c>
      <c r="C19" s="326">
        <v>9</v>
      </c>
    </row>
    <row r="20" spans="1:2" ht="15">
      <c r="A20" s="379" t="s">
        <v>127</v>
      </c>
      <c r="B20" s="324"/>
    </row>
    <row r="21" spans="2:3" ht="12.75">
      <c r="B21" s="325" t="str">
        <f>'(2)(xi) Pass OBD'!A2</f>
        <v>51.366 (a)(2)(xi) Passing OBDII Tests by model year and vehicle type </v>
      </c>
      <c r="C21" s="326">
        <v>10</v>
      </c>
    </row>
    <row r="22" spans="2:3" ht="12.75">
      <c r="B22" s="325" t="str">
        <f>'(2)(xii) Fail OBD'!A2</f>
        <v>51.366 (a)(2)(xii) Failing OBDII Tests by model year and vehicle type </v>
      </c>
      <c r="C22" s="326">
        <v>11</v>
      </c>
    </row>
    <row r="23" spans="2:3" ht="25.5">
      <c r="B23" s="325" t="str">
        <f>'(2)(xix) MIL on no DTCs'!A2</f>
        <v>51.366 (a)(2)(xix) OBDII tests where the MIL is commanded on and no codes (DTCs) are stored by model year and vehicle type </v>
      </c>
      <c r="C23" s="326">
        <v>12</v>
      </c>
    </row>
    <row r="24" spans="2:3" ht="25.5">
      <c r="B24" s="325" t="str">
        <f>'(2)(xx) MIL off w  DTCs'!A2</f>
        <v>51.366 (a)(2)(xx) OBDII tests where the MIL is NOT commanded on but codes (DTCs) are stored by model year and vehicle type </v>
      </c>
      <c r="C24" s="326">
        <v>13</v>
      </c>
    </row>
    <row r="25" spans="2:3" ht="25.5">
      <c r="B25" s="325" t="str">
        <f>'(2)(xxi) MIL on w DTCs '!A2</f>
        <v>51.366 (a)(2)(xxi) OBDII  tests where the MIL is commanded and codes (DTCs) are stored by model year and vehicle type.   </v>
      </c>
      <c r="C25" s="326">
        <v>14</v>
      </c>
    </row>
    <row r="26" spans="2:3" ht="25.5">
      <c r="B26" s="325" t="str">
        <f>'(2)(xxii) MIL off no DTCs '!A2</f>
        <v>51.366 (a)(2)(xxii) OBDII tests where the MIL is not commanded on and no codes (DTCs) are stored by model year and vehicle type </v>
      </c>
      <c r="C26" s="326">
        <v>15</v>
      </c>
    </row>
    <row r="27" spans="2:12" ht="12.75">
      <c r="B27" s="542" t="s">
        <v>162</v>
      </c>
      <c r="C27" s="543">
        <v>16</v>
      </c>
      <c r="D27" s="284"/>
      <c r="E27" s="284"/>
      <c r="F27" s="284"/>
      <c r="G27" s="284"/>
      <c r="H27" s="284"/>
      <c r="I27" s="284"/>
      <c r="J27" s="284"/>
      <c r="K27" s="284"/>
      <c r="L27" s="284"/>
    </row>
    <row r="28" spans="2:12" ht="12.75">
      <c r="B28" s="542"/>
      <c r="C28" s="543"/>
      <c r="D28" s="284"/>
      <c r="E28" s="284"/>
      <c r="F28" s="284"/>
      <c r="G28" s="284"/>
      <c r="H28" s="284"/>
      <c r="I28" s="284"/>
      <c r="J28" s="284"/>
      <c r="K28" s="284"/>
      <c r="L28" s="284"/>
    </row>
    <row r="29" spans="2:23" ht="12.75">
      <c r="B29" s="542" t="s">
        <v>163</v>
      </c>
      <c r="C29" s="543">
        <v>17</v>
      </c>
      <c r="D29" s="284"/>
      <c r="E29" s="284"/>
      <c r="F29" s="284"/>
      <c r="G29" s="284"/>
      <c r="H29" s="284"/>
      <c r="I29" s="284"/>
      <c r="J29" s="284"/>
      <c r="K29" s="284"/>
      <c r="L29" s="284"/>
      <c r="M29" s="284"/>
      <c r="N29" s="284"/>
      <c r="O29" s="284"/>
      <c r="P29" s="284"/>
      <c r="Q29" s="284"/>
      <c r="R29" s="284"/>
      <c r="S29" s="284"/>
      <c r="T29" s="284"/>
      <c r="U29" s="284"/>
      <c r="V29" s="284"/>
      <c r="W29" s="284"/>
    </row>
    <row r="30" spans="2:23" ht="12.75">
      <c r="B30" s="542"/>
      <c r="C30" s="543"/>
      <c r="D30" s="284"/>
      <c r="E30" s="284"/>
      <c r="F30" s="284"/>
      <c r="G30" s="284"/>
      <c r="H30" s="284"/>
      <c r="I30" s="284"/>
      <c r="J30" s="284"/>
      <c r="K30" s="284"/>
      <c r="L30" s="284"/>
      <c r="M30" s="284"/>
      <c r="N30" s="284"/>
      <c r="O30" s="284"/>
      <c r="P30" s="284"/>
      <c r="Q30" s="284"/>
      <c r="R30" s="284"/>
      <c r="S30" s="284"/>
      <c r="T30" s="284"/>
      <c r="U30" s="284"/>
      <c r="V30" s="284"/>
      <c r="W30" s="284"/>
    </row>
    <row r="31" spans="2:3" s="10" customFormat="1" ht="12.75">
      <c r="B31" s="518" t="s">
        <v>342</v>
      </c>
      <c r="C31" s="519">
        <v>18</v>
      </c>
    </row>
    <row r="32" ht="12.75">
      <c r="B32" s="374"/>
    </row>
    <row r="39" ht="12.75">
      <c r="B39" t="s">
        <v>53</v>
      </c>
    </row>
  </sheetData>
  <sheetProtection/>
  <mergeCells count="4">
    <mergeCell ref="B27:B28"/>
    <mergeCell ref="C27:C28"/>
    <mergeCell ref="B29:B30"/>
    <mergeCell ref="C29:C30"/>
  </mergeCells>
  <hyperlinks>
    <hyperlink ref="B5" location="'(1) VINs with diesel'!Print_Area" display="'(1) VINs with diesel'!Print_Area"/>
    <hyperlink ref="B7" location="'(1) Tests'!Print_Area" display="51.366 (a)(1) The number of total emissions tests (initial and retest) performed by model year and vehicle type"/>
    <hyperlink ref="B9" location="'(2)(i) OBD'!Print_Area" display="'(2)(i) OBD'!Print_Area"/>
    <hyperlink ref="B13" location="'(2)(ii) OBD'!Print_Area" display="'(2)(ii) OBD'!Print_Area"/>
    <hyperlink ref="B14" location="'(2)(iii) OBD'!Print_Area" display="'(2)(iii) OBD'!Print_Area"/>
    <hyperlink ref="B16" location="'(2)(iv) OBD'!Print_Area" display="'(2)(iv) OBD'!Print_Area"/>
    <hyperlink ref="B18" location="'(2)(vi) Waivers'!Print_Area" display="'(2)(vi) Waivers'!Print_Area"/>
    <hyperlink ref="B19" location="'(2)(vi) No Outcome'!Print_Area" display="'(2)(vi) No Outcome'!Print_Area"/>
    <hyperlink ref="B21" location="'(2)(xi) Pass OBD'!Print_Area" display="'(2)(xi) Pass OBD'!Print_Area"/>
    <hyperlink ref="B22" location="'(2)(xii) Fail OBD'!Print_Area" display="'(2)(xii) Fail OBD'!Print_Area"/>
    <hyperlink ref="B23" location="'(2)(xix) MIL on no DTCs'!Print_Area" display="'(2)(xix) MIL on no DTCs'!Print_Area"/>
    <hyperlink ref="B24" location="'(2)(xx) MIL off w  DTCs'!Print_Area" display="'(2)(xx) MIL off w  DTCs'!Print_Area"/>
    <hyperlink ref="B25" location="'(2)(xxi) MIL on w DTCs '!Print_Area" display="'(2)(xxi) MIL on w DTCs '!Print_Area"/>
    <hyperlink ref="B26" location="'(2)(xxii) MIL off no DTCs '!Print_Area" display="'(2)(xxii) MIL off no DTCs '!Print_Area"/>
    <hyperlink ref="B11" location="'(2)(i) Opacity'!A1" display="51.366 (a)(2)(v) Initial Diesel Tests Failing by Model Year "/>
    <hyperlink ref="B27:B28" location="'(2)(xxiii) Not Ready Failures'!A1" display="51.366 (a)(2)(xxiii) Readiness status indicates that the evaluation is not complete for any module supported by on-board diagnostic systems.   Fail OBD test for Not Ready condition."/>
    <hyperlink ref="B29:B30" location="'(2)(xxiii) Not Ready Turnaways'!A1" display="51.366 (a)(2)(xxiii) Readiness status indicates that the evaluation is not complete for any module supported by on-board diagnostic systems.   Turned away from OBD retest for Not Ready."/>
    <hyperlink ref="B31" location="'Table of Contents'!A1" display="Alternative OBD Tests"/>
  </hyperlinks>
  <printOptions/>
  <pageMargins left="0.75" right="0.75" top="1" bottom="1" header="0.5" footer="0.5"/>
  <pageSetup fitToHeight="2"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U92"/>
  <sheetViews>
    <sheetView zoomScalePageLayoutView="0" workbookViewId="0" topLeftCell="A34">
      <selection activeCell="E35" sqref="E35:H35"/>
    </sheetView>
  </sheetViews>
  <sheetFormatPr defaultColWidth="9.140625" defaultRowHeight="12.75"/>
  <cols>
    <col min="1" max="1" width="8.00390625" style="411" customWidth="1"/>
    <col min="2" max="2" width="10.8515625" style="411" bestFit="1" customWidth="1"/>
    <col min="3" max="3" width="9.28125" style="411" bestFit="1" customWidth="1"/>
    <col min="4" max="4" width="8.00390625" style="411" bestFit="1" customWidth="1"/>
    <col min="5" max="5" width="7.140625" style="411" customWidth="1"/>
    <col min="6" max="7" width="8.00390625" style="411" customWidth="1"/>
    <col min="8" max="8" width="7.7109375" style="411" bestFit="1" customWidth="1"/>
    <col min="9" max="9" width="11.00390625" style="411" customWidth="1"/>
    <col min="10" max="10" width="9.140625" style="411" bestFit="1" customWidth="1"/>
    <col min="11" max="11" width="8.7109375" style="411" customWidth="1"/>
    <col min="12" max="14" width="9.140625" style="411" customWidth="1"/>
    <col min="15" max="15" width="14.57421875" style="411" bestFit="1" customWidth="1"/>
    <col min="16" max="16384" width="9.140625" style="411" customWidth="1"/>
  </cols>
  <sheetData>
    <row r="1" ht="18">
      <c r="A1" s="81" t="s">
        <v>142</v>
      </c>
    </row>
    <row r="2" ht="12.75">
      <c r="A2" s="412" t="s">
        <v>23</v>
      </c>
    </row>
    <row r="4" spans="1:7" ht="12.75">
      <c r="A4" s="411" t="s">
        <v>331</v>
      </c>
      <c r="G4" s="413"/>
    </row>
    <row r="5" ht="13.5" thickBot="1"/>
    <row r="6" spans="1:11" ht="12.75" customHeight="1">
      <c r="A6" s="544" t="s">
        <v>12</v>
      </c>
      <c r="B6" s="551" t="s">
        <v>133</v>
      </c>
      <c r="C6" s="552"/>
      <c r="D6" s="552"/>
      <c r="E6" s="548" t="s">
        <v>24</v>
      </c>
      <c r="F6" s="549"/>
      <c r="G6" s="549"/>
      <c r="H6" s="550"/>
      <c r="I6" s="546" t="s">
        <v>11</v>
      </c>
      <c r="K6" s="290"/>
    </row>
    <row r="7" spans="1:11" ht="12.75" customHeight="1" thickBot="1">
      <c r="A7" s="545"/>
      <c r="B7" s="414" t="s">
        <v>17</v>
      </c>
      <c r="C7" s="415" t="s">
        <v>129</v>
      </c>
      <c r="D7" s="416" t="s">
        <v>131</v>
      </c>
      <c r="E7" s="417" t="s">
        <v>128</v>
      </c>
      <c r="F7" s="416" t="s">
        <v>130</v>
      </c>
      <c r="G7" s="416" t="s">
        <v>132</v>
      </c>
      <c r="H7" s="418" t="s">
        <v>153</v>
      </c>
      <c r="I7" s="547"/>
      <c r="K7" s="290"/>
    </row>
    <row r="8" spans="1:11" ht="12.75">
      <c r="A8" s="419">
        <v>1984</v>
      </c>
      <c r="B8" s="273"/>
      <c r="C8" s="273"/>
      <c r="D8" s="273"/>
      <c r="E8" s="420"/>
      <c r="F8" s="273"/>
      <c r="G8" s="273">
        <v>5</v>
      </c>
      <c r="H8" s="421">
        <v>108</v>
      </c>
      <c r="I8" s="422">
        <f aca="true" t="shared" si="0" ref="I8:I34">SUM(B8:H8)</f>
        <v>113</v>
      </c>
      <c r="K8" s="423"/>
    </row>
    <row r="9" spans="1:11" ht="12.75">
      <c r="A9" s="424">
        <v>1985</v>
      </c>
      <c r="B9" s="93"/>
      <c r="C9" s="93"/>
      <c r="D9" s="93"/>
      <c r="E9" s="425"/>
      <c r="F9" s="93"/>
      <c r="G9" s="93">
        <v>7</v>
      </c>
      <c r="H9" s="426">
        <v>217</v>
      </c>
      <c r="I9" s="427">
        <f t="shared" si="0"/>
        <v>224</v>
      </c>
      <c r="K9" s="423"/>
    </row>
    <row r="10" spans="1:11" ht="12.75">
      <c r="A10" s="428">
        <v>1986</v>
      </c>
      <c r="B10" s="93"/>
      <c r="C10" s="93"/>
      <c r="D10" s="93"/>
      <c r="E10" s="425"/>
      <c r="F10" s="93"/>
      <c r="G10" s="93">
        <v>23</v>
      </c>
      <c r="H10" s="426">
        <v>226</v>
      </c>
      <c r="I10" s="427">
        <f t="shared" si="0"/>
        <v>249</v>
      </c>
      <c r="K10" s="423"/>
    </row>
    <row r="11" spans="1:11" ht="12.75">
      <c r="A11" s="424">
        <v>1987</v>
      </c>
      <c r="B11" s="93"/>
      <c r="C11" s="93"/>
      <c r="D11" s="93"/>
      <c r="E11" s="425"/>
      <c r="F11" s="93"/>
      <c r="G11" s="93">
        <v>17</v>
      </c>
      <c r="H11" s="426">
        <v>342</v>
      </c>
      <c r="I11" s="427">
        <f t="shared" si="0"/>
        <v>359</v>
      </c>
      <c r="K11" s="423"/>
    </row>
    <row r="12" spans="1:11" ht="12.75">
      <c r="A12" s="428">
        <v>1988</v>
      </c>
      <c r="B12" s="93"/>
      <c r="C12" s="93"/>
      <c r="D12" s="93"/>
      <c r="E12" s="425"/>
      <c r="F12" s="93"/>
      <c r="G12" s="93">
        <v>18</v>
      </c>
      <c r="H12" s="426">
        <v>381</v>
      </c>
      <c r="I12" s="427">
        <f t="shared" si="0"/>
        <v>399</v>
      </c>
      <c r="K12" s="423"/>
    </row>
    <row r="13" spans="1:11" ht="12.75">
      <c r="A13" s="424">
        <v>1989</v>
      </c>
      <c r="B13" s="93"/>
      <c r="C13" s="93"/>
      <c r="D13" s="93"/>
      <c r="E13" s="425"/>
      <c r="F13" s="93"/>
      <c r="G13" s="93">
        <v>28</v>
      </c>
      <c r="H13" s="426">
        <v>286</v>
      </c>
      <c r="I13" s="427">
        <f t="shared" si="0"/>
        <v>314</v>
      </c>
      <c r="K13" s="423"/>
    </row>
    <row r="14" spans="1:11" ht="12.75">
      <c r="A14" s="428">
        <v>1990</v>
      </c>
      <c r="B14" s="93"/>
      <c r="C14" s="93"/>
      <c r="D14" s="93"/>
      <c r="E14" s="425"/>
      <c r="F14" s="93"/>
      <c r="G14" s="93">
        <v>18</v>
      </c>
      <c r="H14" s="426">
        <v>255</v>
      </c>
      <c r="I14" s="427">
        <f t="shared" si="0"/>
        <v>273</v>
      </c>
      <c r="K14" s="423"/>
    </row>
    <row r="15" spans="1:11" ht="12.75">
      <c r="A15" s="424">
        <v>1991</v>
      </c>
      <c r="B15" s="93"/>
      <c r="C15" s="93"/>
      <c r="D15" s="93"/>
      <c r="E15" s="425"/>
      <c r="F15" s="93"/>
      <c r="G15" s="93">
        <v>8</v>
      </c>
      <c r="H15" s="426">
        <v>201</v>
      </c>
      <c r="I15" s="427">
        <f t="shared" si="0"/>
        <v>209</v>
      </c>
      <c r="K15" s="423"/>
    </row>
    <row r="16" spans="1:11" ht="12.75">
      <c r="A16" s="428">
        <v>1992</v>
      </c>
      <c r="B16" s="93"/>
      <c r="C16" s="93"/>
      <c r="D16" s="93"/>
      <c r="E16" s="425"/>
      <c r="F16" s="93"/>
      <c r="G16" s="93">
        <v>15</v>
      </c>
      <c r="H16" s="426">
        <v>211</v>
      </c>
      <c r="I16" s="427">
        <f t="shared" si="0"/>
        <v>226</v>
      </c>
      <c r="K16" s="423"/>
    </row>
    <row r="17" spans="1:11" ht="12.75">
      <c r="A17" s="424">
        <v>1993</v>
      </c>
      <c r="B17" s="93"/>
      <c r="C17" s="93"/>
      <c r="D17" s="93"/>
      <c r="E17" s="425"/>
      <c r="F17" s="93"/>
      <c r="G17" s="93">
        <v>28</v>
      </c>
      <c r="H17" s="426">
        <v>303</v>
      </c>
      <c r="I17" s="427">
        <f t="shared" si="0"/>
        <v>331</v>
      </c>
      <c r="K17" s="423"/>
    </row>
    <row r="18" spans="1:11" ht="12.75">
      <c r="A18" s="428">
        <v>1994</v>
      </c>
      <c r="B18" s="93"/>
      <c r="C18" s="93"/>
      <c r="D18" s="93"/>
      <c r="E18" s="425"/>
      <c r="F18" s="93"/>
      <c r="G18" s="93">
        <v>72</v>
      </c>
      <c r="H18" s="426">
        <v>425</v>
      </c>
      <c r="I18" s="427">
        <f t="shared" si="0"/>
        <v>497</v>
      </c>
      <c r="K18" s="423"/>
    </row>
    <row r="19" spans="1:11" ht="12.75">
      <c r="A19" s="424">
        <v>1995</v>
      </c>
      <c r="B19" s="93"/>
      <c r="C19" s="93"/>
      <c r="D19" s="93"/>
      <c r="E19" s="425"/>
      <c r="F19" s="93"/>
      <c r="G19" s="93">
        <v>93</v>
      </c>
      <c r="H19" s="426">
        <v>618</v>
      </c>
      <c r="I19" s="427">
        <f t="shared" si="0"/>
        <v>711</v>
      </c>
      <c r="K19" s="423"/>
    </row>
    <row r="20" spans="1:11" ht="12.75">
      <c r="A20" s="428">
        <v>1996</v>
      </c>
      <c r="B20" s="93">
        <v>88214</v>
      </c>
      <c r="C20" s="93">
        <v>25825</v>
      </c>
      <c r="D20" s="93"/>
      <c r="E20" s="425"/>
      <c r="F20" s="93"/>
      <c r="G20" s="93">
        <v>88</v>
      </c>
      <c r="H20" s="426">
        <v>510</v>
      </c>
      <c r="I20" s="427">
        <f t="shared" si="0"/>
        <v>114637</v>
      </c>
      <c r="K20" s="423"/>
    </row>
    <row r="21" spans="1:11" ht="12.75">
      <c r="A21" s="424">
        <v>1997</v>
      </c>
      <c r="B21" s="93">
        <v>120183</v>
      </c>
      <c r="C21" s="93">
        <v>38196</v>
      </c>
      <c r="D21" s="93"/>
      <c r="E21" s="425">
        <v>116</v>
      </c>
      <c r="F21" s="93">
        <v>18</v>
      </c>
      <c r="G21" s="93">
        <v>163</v>
      </c>
      <c r="H21" s="426">
        <v>617</v>
      </c>
      <c r="I21" s="427">
        <f t="shared" si="0"/>
        <v>159293</v>
      </c>
      <c r="K21" s="423"/>
    </row>
    <row r="22" spans="1:11" ht="12.75">
      <c r="A22" s="428">
        <v>1998</v>
      </c>
      <c r="B22" s="93">
        <v>143261</v>
      </c>
      <c r="C22" s="93">
        <v>47923</v>
      </c>
      <c r="D22" s="93"/>
      <c r="E22" s="425">
        <v>236</v>
      </c>
      <c r="F22" s="93">
        <v>16</v>
      </c>
      <c r="G22" s="93">
        <v>56</v>
      </c>
      <c r="H22" s="426">
        <v>602</v>
      </c>
      <c r="I22" s="427">
        <f t="shared" si="0"/>
        <v>192094</v>
      </c>
      <c r="K22" s="423"/>
    </row>
    <row r="23" spans="1:11" ht="12.75">
      <c r="A23" s="424">
        <v>1999</v>
      </c>
      <c r="B23" s="93">
        <v>171446</v>
      </c>
      <c r="C23" s="93">
        <v>57598</v>
      </c>
      <c r="D23" s="93"/>
      <c r="E23" s="425">
        <v>184</v>
      </c>
      <c r="F23" s="93">
        <v>11</v>
      </c>
      <c r="G23" s="93">
        <v>216</v>
      </c>
      <c r="H23" s="426">
        <v>1009</v>
      </c>
      <c r="I23" s="427">
        <f t="shared" si="0"/>
        <v>230464</v>
      </c>
      <c r="K23" s="423"/>
    </row>
    <row r="24" spans="1:11" ht="12.75" customHeight="1">
      <c r="A24" s="428">
        <v>2000</v>
      </c>
      <c r="B24" s="93">
        <v>205142</v>
      </c>
      <c r="C24" s="93">
        <v>68695</v>
      </c>
      <c r="D24" s="93"/>
      <c r="E24" s="425">
        <v>351</v>
      </c>
      <c r="F24" s="93">
        <v>6</v>
      </c>
      <c r="G24" s="93">
        <v>203</v>
      </c>
      <c r="H24" s="426">
        <v>1145</v>
      </c>
      <c r="I24" s="427">
        <f t="shared" si="0"/>
        <v>275542</v>
      </c>
      <c r="K24" s="423"/>
    </row>
    <row r="25" spans="1:11" ht="12.75">
      <c r="A25" s="424">
        <v>2001</v>
      </c>
      <c r="B25" s="93">
        <v>202229</v>
      </c>
      <c r="C25" s="93">
        <v>69419</v>
      </c>
      <c r="D25" s="93"/>
      <c r="E25" s="425">
        <v>279</v>
      </c>
      <c r="F25" s="93">
        <v>6</v>
      </c>
      <c r="G25" s="93">
        <v>195</v>
      </c>
      <c r="H25" s="426">
        <v>1030</v>
      </c>
      <c r="I25" s="427">
        <f t="shared" si="0"/>
        <v>273158</v>
      </c>
      <c r="K25" s="423"/>
    </row>
    <row r="26" spans="1:11" ht="12.75">
      <c r="A26" s="428">
        <v>2002</v>
      </c>
      <c r="B26" s="93">
        <v>212518</v>
      </c>
      <c r="C26" s="93">
        <v>82502</v>
      </c>
      <c r="D26" s="93"/>
      <c r="E26" s="425">
        <v>514</v>
      </c>
      <c r="F26" s="93">
        <v>11</v>
      </c>
      <c r="G26" s="93">
        <v>212</v>
      </c>
      <c r="H26" s="426">
        <v>882</v>
      </c>
      <c r="I26" s="427">
        <f t="shared" si="0"/>
        <v>296639</v>
      </c>
      <c r="K26" s="423"/>
    </row>
    <row r="27" spans="1:11" ht="12.75">
      <c r="A27" s="424">
        <v>2003</v>
      </c>
      <c r="B27" s="93">
        <v>223638</v>
      </c>
      <c r="C27" s="93">
        <v>87404</v>
      </c>
      <c r="D27" s="93"/>
      <c r="E27" s="425">
        <v>565</v>
      </c>
      <c r="F27" s="93">
        <v>9</v>
      </c>
      <c r="G27" s="93">
        <v>205</v>
      </c>
      <c r="H27" s="426">
        <v>925</v>
      </c>
      <c r="I27" s="427">
        <f t="shared" si="0"/>
        <v>312746</v>
      </c>
      <c r="K27" s="423"/>
    </row>
    <row r="28" spans="1:11" ht="12.75">
      <c r="A28" s="428">
        <v>2004</v>
      </c>
      <c r="B28" s="93">
        <v>226603</v>
      </c>
      <c r="C28" s="93">
        <v>104448</v>
      </c>
      <c r="D28" s="93"/>
      <c r="E28" s="425">
        <v>130</v>
      </c>
      <c r="F28" s="93">
        <v>8</v>
      </c>
      <c r="G28" s="93">
        <v>264</v>
      </c>
      <c r="H28" s="426">
        <v>1178</v>
      </c>
      <c r="I28" s="427">
        <f t="shared" si="0"/>
        <v>332631</v>
      </c>
      <c r="K28" s="423"/>
    </row>
    <row r="29" spans="1:11" ht="12.75">
      <c r="A29" s="424">
        <v>2005</v>
      </c>
      <c r="B29" s="93">
        <v>234779</v>
      </c>
      <c r="C29" s="93">
        <v>98920</v>
      </c>
      <c r="D29" s="93"/>
      <c r="E29" s="425">
        <v>199</v>
      </c>
      <c r="F29" s="93">
        <v>40</v>
      </c>
      <c r="G29" s="93">
        <v>403</v>
      </c>
      <c r="H29" s="426">
        <v>1516</v>
      </c>
      <c r="I29" s="427">
        <f t="shared" si="0"/>
        <v>335857</v>
      </c>
      <c r="K29" s="423"/>
    </row>
    <row r="30" spans="1:11" ht="12.75">
      <c r="A30" s="428">
        <v>2006</v>
      </c>
      <c r="B30" s="93">
        <v>221283</v>
      </c>
      <c r="C30" s="93">
        <v>86951</v>
      </c>
      <c r="D30" s="93"/>
      <c r="E30" s="425">
        <v>109</v>
      </c>
      <c r="F30" s="93">
        <v>24</v>
      </c>
      <c r="G30" s="93">
        <v>637</v>
      </c>
      <c r="H30" s="426">
        <v>1564</v>
      </c>
      <c r="I30" s="427">
        <f t="shared" si="0"/>
        <v>310568</v>
      </c>
      <c r="K30" s="423"/>
    </row>
    <row r="31" spans="1:11" ht="12.75">
      <c r="A31" s="424">
        <v>2007</v>
      </c>
      <c r="B31" s="93">
        <v>229092</v>
      </c>
      <c r="C31" s="93">
        <v>80084</v>
      </c>
      <c r="D31" s="93"/>
      <c r="E31" s="425">
        <v>26</v>
      </c>
      <c r="F31" s="93">
        <v>30</v>
      </c>
      <c r="G31" s="93">
        <v>2543</v>
      </c>
      <c r="H31" s="429">
        <v>1587</v>
      </c>
      <c r="I31" s="427">
        <f t="shared" si="0"/>
        <v>313362</v>
      </c>
      <c r="K31" s="430"/>
    </row>
    <row r="32" spans="1:11" ht="12.75">
      <c r="A32" s="428">
        <v>2008</v>
      </c>
      <c r="B32" s="93">
        <v>193021</v>
      </c>
      <c r="C32" s="93">
        <v>70715</v>
      </c>
      <c r="D32" s="93">
        <v>9653</v>
      </c>
      <c r="E32" s="425">
        <v>27</v>
      </c>
      <c r="F32" s="93">
        <v>26</v>
      </c>
      <c r="G32" s="93">
        <v>2575</v>
      </c>
      <c r="H32" s="429">
        <v>881</v>
      </c>
      <c r="I32" s="427">
        <f t="shared" si="0"/>
        <v>276898</v>
      </c>
      <c r="K32" s="430"/>
    </row>
    <row r="33" spans="1:11" ht="12.75">
      <c r="A33" s="424">
        <v>2009</v>
      </c>
      <c r="B33" s="93">
        <v>48545</v>
      </c>
      <c r="C33" s="93">
        <v>8016</v>
      </c>
      <c r="D33" s="93">
        <v>806</v>
      </c>
      <c r="E33" s="425">
        <v>229</v>
      </c>
      <c r="F33" s="93">
        <v>11</v>
      </c>
      <c r="G33" s="93">
        <v>299</v>
      </c>
      <c r="H33" s="429">
        <v>717</v>
      </c>
      <c r="I33" s="427">
        <f t="shared" si="0"/>
        <v>58623</v>
      </c>
      <c r="K33" s="430"/>
    </row>
    <row r="34" spans="1:11" ht="13.5" thickBot="1">
      <c r="A34" s="431">
        <v>2010</v>
      </c>
      <c r="B34" s="217">
        <v>393</v>
      </c>
      <c r="C34" s="217">
        <v>82</v>
      </c>
      <c r="D34" s="274">
        <v>14</v>
      </c>
      <c r="E34" s="432">
        <v>3</v>
      </c>
      <c r="F34" s="274"/>
      <c r="G34" s="274">
        <v>16</v>
      </c>
      <c r="H34" s="433">
        <v>388</v>
      </c>
      <c r="I34" s="434">
        <f t="shared" si="0"/>
        <v>896</v>
      </c>
      <c r="K34" s="430"/>
    </row>
    <row r="35" spans="1:11" ht="13.5" thickBot="1">
      <c r="A35" s="435" t="s">
        <v>11</v>
      </c>
      <c r="B35" s="436">
        <f aca="true" t="shared" si="1" ref="B35:H35">SUM(B8:B34)</f>
        <v>2520347</v>
      </c>
      <c r="C35" s="437">
        <f t="shared" si="1"/>
        <v>926778</v>
      </c>
      <c r="D35" s="437">
        <f t="shared" si="1"/>
        <v>10473</v>
      </c>
      <c r="E35" s="437">
        <f t="shared" si="1"/>
        <v>2968</v>
      </c>
      <c r="F35" s="437">
        <f t="shared" si="1"/>
        <v>216</v>
      </c>
      <c r="G35" s="437">
        <f t="shared" si="1"/>
        <v>8407</v>
      </c>
      <c r="H35" s="438">
        <f t="shared" si="1"/>
        <v>18124</v>
      </c>
      <c r="I35" s="439">
        <f>SUM(I8:I34)</f>
        <v>3487313</v>
      </c>
      <c r="K35" s="440"/>
    </row>
    <row r="36" spans="1:10" ht="12.75">
      <c r="A36" s="441"/>
      <c r="B36" s="442"/>
      <c r="C36" s="442"/>
      <c r="D36" s="442"/>
      <c r="E36" s="443"/>
      <c r="F36" s="443"/>
      <c r="G36" s="443"/>
      <c r="H36" s="443"/>
      <c r="I36" s="442"/>
      <c r="J36" s="442"/>
    </row>
    <row r="57" spans="4:8" ht="12.75">
      <c r="D57" s="444"/>
      <c r="E57" s="331"/>
      <c r="F57" s="331"/>
      <c r="G57" s="331"/>
      <c r="H57" s="331"/>
    </row>
    <row r="61" spans="1:2" ht="12.75" customHeight="1">
      <c r="A61" s="445" t="s">
        <v>174</v>
      </c>
      <c r="B61" s="444" t="s">
        <v>165</v>
      </c>
    </row>
    <row r="62" spans="1:2" ht="12.75">
      <c r="A62" s="10" t="s">
        <v>17</v>
      </c>
      <c r="B62" s="10" t="s">
        <v>166</v>
      </c>
    </row>
    <row r="63" spans="1:2" ht="12.75">
      <c r="A63" s="10" t="s">
        <v>128</v>
      </c>
      <c r="B63" s="10" t="s">
        <v>167</v>
      </c>
    </row>
    <row r="64" spans="1:2" ht="12.75">
      <c r="A64" s="10" t="s">
        <v>129</v>
      </c>
      <c r="B64" s="10" t="s">
        <v>168</v>
      </c>
    </row>
    <row r="65" spans="1:11" s="331" customFormat="1" ht="12.75">
      <c r="A65" s="10" t="s">
        <v>130</v>
      </c>
      <c r="B65" s="10" t="s">
        <v>169</v>
      </c>
      <c r="C65" s="411"/>
      <c r="E65" s="411"/>
      <c r="F65" s="411"/>
      <c r="G65" s="411"/>
      <c r="H65" s="411"/>
      <c r="I65" s="411"/>
      <c r="J65" s="411"/>
      <c r="K65" s="411"/>
    </row>
    <row r="66" spans="1:2" ht="12.75">
      <c r="A66" s="10" t="s">
        <v>131</v>
      </c>
      <c r="B66" s="10" t="s">
        <v>170</v>
      </c>
    </row>
    <row r="67" spans="1:13" ht="12.75">
      <c r="A67" s="10" t="s">
        <v>132</v>
      </c>
      <c r="B67" s="10" t="s">
        <v>171</v>
      </c>
      <c r="M67" s="331"/>
    </row>
    <row r="68" spans="1:2" ht="12.75">
      <c r="A68" s="10" t="s">
        <v>16</v>
      </c>
      <c r="B68" s="10" t="s">
        <v>172</v>
      </c>
    </row>
    <row r="69" spans="1:13" ht="12.75">
      <c r="A69" s="10" t="s">
        <v>153</v>
      </c>
      <c r="B69" s="10" t="s">
        <v>173</v>
      </c>
      <c r="M69" s="331"/>
    </row>
    <row r="71" ht="12.75">
      <c r="M71" s="331"/>
    </row>
    <row r="73" ht="12.75" customHeight="1">
      <c r="M73" s="331"/>
    </row>
    <row r="74" ht="12.75" customHeight="1"/>
    <row r="75" ht="12.75" customHeight="1">
      <c r="M75" s="331"/>
    </row>
    <row r="76" ht="12.75" customHeight="1"/>
    <row r="77" ht="12.75" customHeight="1">
      <c r="M77" s="331"/>
    </row>
    <row r="78" ht="12.75" customHeight="1"/>
    <row r="81" ht="12.75">
      <c r="O81" s="446"/>
    </row>
    <row r="85" spans="16:21" ht="12.75">
      <c r="P85" s="447"/>
      <c r="Q85" s="447"/>
      <c r="R85" s="447"/>
      <c r="S85" s="447"/>
      <c r="T85" s="447"/>
      <c r="U85" s="447"/>
    </row>
    <row r="86" spans="16:21" ht="12.75">
      <c r="P86" s="447">
        <f>SUM(O81,U83)</f>
        <v>0</v>
      </c>
      <c r="Q86" s="411" t="e">
        <f>(#REF!/P86)</f>
        <v>#REF!</v>
      </c>
      <c r="R86" s="447"/>
      <c r="S86" s="447"/>
      <c r="T86" s="447"/>
      <c r="U86" s="447"/>
    </row>
    <row r="87" spans="16:21" ht="12.75">
      <c r="P87" s="447"/>
      <c r="Q87" s="447"/>
      <c r="R87" s="447"/>
      <c r="S87" s="447"/>
      <c r="T87" s="447"/>
      <c r="U87" s="447"/>
    </row>
    <row r="88" spans="16:21" ht="12.75">
      <c r="P88" s="447"/>
      <c r="Q88" s="447"/>
      <c r="R88" s="447"/>
      <c r="S88" s="447"/>
      <c r="T88" s="447"/>
      <c r="U88" s="447"/>
    </row>
    <row r="89" spans="16:21" ht="12.75">
      <c r="P89" s="447"/>
      <c r="Q89" s="447"/>
      <c r="R89" s="447"/>
      <c r="S89" s="447"/>
      <c r="T89" s="447"/>
      <c r="U89" s="447"/>
    </row>
    <row r="90" spans="16:21" ht="12.75">
      <c r="P90" s="447"/>
      <c r="Q90" s="447"/>
      <c r="R90" s="447"/>
      <c r="S90" s="447"/>
      <c r="T90" s="447"/>
      <c r="U90" s="447"/>
    </row>
    <row r="91" spans="16:21" ht="12.75">
      <c r="P91" s="447"/>
      <c r="Q91" s="447"/>
      <c r="R91" s="447"/>
      <c r="S91" s="447"/>
      <c r="T91" s="447"/>
      <c r="U91" s="447"/>
    </row>
    <row r="92" spans="16:21" ht="12.75">
      <c r="P92" s="447"/>
      <c r="Q92" s="447"/>
      <c r="R92" s="447"/>
      <c r="S92" s="447"/>
      <c r="T92" s="447"/>
      <c r="U92" s="447"/>
    </row>
  </sheetData>
  <sheetProtection/>
  <mergeCells count="4">
    <mergeCell ref="A6:A7"/>
    <mergeCell ref="I6:I7"/>
    <mergeCell ref="E6:H6"/>
    <mergeCell ref="B6:D6"/>
  </mergeCells>
  <printOptions/>
  <pageMargins left="0.75" right="0.75" top="1" bottom="1" header="0.5" footer="0.5"/>
  <pageSetup fitToHeight="1" fitToWidth="1" horizontalDpi="600" verticalDpi="600" orientation="portrait" scale="75" r:id="rId2"/>
  <headerFooter alignWithMargins="0">
    <oddFooter>&amp;C&amp;14B-&amp;P-4</oddFooter>
  </headerFooter>
  <ignoredErrors>
    <ignoredError sqref="I8:I21 I22:I3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L44"/>
  <sheetViews>
    <sheetView zoomScalePageLayoutView="0" workbookViewId="0" topLeftCell="A28">
      <selection activeCell="H63" sqref="H63"/>
    </sheetView>
  </sheetViews>
  <sheetFormatPr defaultColWidth="9.140625" defaultRowHeight="12.75"/>
  <cols>
    <col min="1" max="1" width="10.421875" style="411" customWidth="1"/>
    <col min="2" max="3" width="10.57421875" style="411" customWidth="1"/>
    <col min="4" max="4" width="9.140625" style="411" customWidth="1"/>
    <col min="5" max="8" width="8.57421875" style="411" customWidth="1"/>
    <col min="9" max="9" width="10.57421875" style="411" customWidth="1"/>
    <col min="10" max="10" width="9.140625" style="411" bestFit="1" customWidth="1"/>
    <col min="11" max="11" width="4.421875" style="411" bestFit="1" customWidth="1"/>
    <col min="12" max="12" width="5.7109375" style="411" bestFit="1" customWidth="1"/>
    <col min="13" max="16384" width="9.140625" style="411" customWidth="1"/>
  </cols>
  <sheetData>
    <row r="1" ht="18">
      <c r="A1" s="81" t="s">
        <v>142</v>
      </c>
    </row>
    <row r="2" spans="1:12" ht="12.75" customHeight="1">
      <c r="A2" s="553" t="s">
        <v>164</v>
      </c>
      <c r="B2" s="553"/>
      <c r="C2" s="553"/>
      <c r="D2" s="553"/>
      <c r="E2" s="553"/>
      <c r="F2" s="553"/>
      <c r="G2" s="553"/>
      <c r="H2" s="553"/>
      <c r="I2" s="553"/>
      <c r="J2" s="553"/>
      <c r="K2" s="448"/>
      <c r="L2" s="448"/>
    </row>
    <row r="3" spans="1:10" ht="12.75" customHeight="1">
      <c r="A3" s="553"/>
      <c r="B3" s="553"/>
      <c r="C3" s="553"/>
      <c r="D3" s="553"/>
      <c r="E3" s="553"/>
      <c r="F3" s="553"/>
      <c r="G3" s="553"/>
      <c r="H3" s="553"/>
      <c r="I3" s="553"/>
      <c r="J3" s="553"/>
    </row>
    <row r="4" spans="1:10" ht="12.75">
      <c r="A4" s="412"/>
      <c r="J4" s="411" t="s">
        <v>53</v>
      </c>
    </row>
    <row r="5" spans="9:10" ht="13.5" thickBot="1">
      <c r="I5" s="290"/>
      <c r="J5" s="290"/>
    </row>
    <row r="6" spans="1:9" ht="12.75" customHeight="1">
      <c r="A6" s="554" t="s">
        <v>12</v>
      </c>
      <c r="B6" s="551" t="s">
        <v>133</v>
      </c>
      <c r="C6" s="552"/>
      <c r="D6" s="552"/>
      <c r="E6" s="548" t="s">
        <v>24</v>
      </c>
      <c r="F6" s="549"/>
      <c r="G6" s="549"/>
      <c r="H6" s="550"/>
      <c r="I6" s="556" t="s">
        <v>11</v>
      </c>
    </row>
    <row r="7" spans="1:10" ht="12.75" customHeight="1" thickBot="1">
      <c r="A7" s="555"/>
      <c r="B7" s="449" t="s">
        <v>17</v>
      </c>
      <c r="C7" s="415" t="s">
        <v>129</v>
      </c>
      <c r="D7" s="415" t="s">
        <v>131</v>
      </c>
      <c r="E7" s="449" t="s">
        <v>128</v>
      </c>
      <c r="F7" s="415" t="s">
        <v>130</v>
      </c>
      <c r="G7" s="415" t="s">
        <v>132</v>
      </c>
      <c r="H7" s="450" t="s">
        <v>153</v>
      </c>
      <c r="I7" s="557"/>
      <c r="J7" s="355"/>
    </row>
    <row r="8" spans="1:10" ht="12.75">
      <c r="A8" s="419">
        <v>1984</v>
      </c>
      <c r="B8" s="451"/>
      <c r="C8" s="273"/>
      <c r="D8" s="273"/>
      <c r="E8" s="420"/>
      <c r="F8" s="273"/>
      <c r="G8" s="273">
        <v>5</v>
      </c>
      <c r="H8" s="273">
        <v>123</v>
      </c>
      <c r="I8" s="422">
        <f aca="true" t="shared" si="0" ref="I8:I34">SUM(B8:H8)</f>
        <v>128</v>
      </c>
      <c r="J8" s="356"/>
    </row>
    <row r="9" spans="1:10" ht="12.75">
      <c r="A9" s="424">
        <v>1985</v>
      </c>
      <c r="B9" s="452"/>
      <c r="C9" s="93"/>
      <c r="D9" s="93"/>
      <c r="E9" s="425"/>
      <c r="F9" s="93"/>
      <c r="G9" s="93">
        <v>7</v>
      </c>
      <c r="H9" s="93">
        <v>236</v>
      </c>
      <c r="I9" s="427">
        <f t="shared" si="0"/>
        <v>243</v>
      </c>
      <c r="J9" s="356"/>
    </row>
    <row r="10" spans="1:10" ht="12.75">
      <c r="A10" s="428">
        <v>1986</v>
      </c>
      <c r="B10" s="452"/>
      <c r="C10" s="93"/>
      <c r="D10" s="93"/>
      <c r="E10" s="425"/>
      <c r="F10" s="93"/>
      <c r="G10" s="93">
        <v>23</v>
      </c>
      <c r="H10" s="93">
        <v>255</v>
      </c>
      <c r="I10" s="427">
        <f t="shared" si="0"/>
        <v>278</v>
      </c>
      <c r="J10" s="356"/>
    </row>
    <row r="11" spans="1:10" ht="12.75">
      <c r="A11" s="424">
        <v>1987</v>
      </c>
      <c r="B11" s="452"/>
      <c r="C11" s="93"/>
      <c r="D11" s="93"/>
      <c r="E11" s="425"/>
      <c r="F11" s="93"/>
      <c r="G11" s="93">
        <v>17</v>
      </c>
      <c r="H11" s="93">
        <v>390</v>
      </c>
      <c r="I11" s="427">
        <f t="shared" si="0"/>
        <v>407</v>
      </c>
      <c r="J11" s="356"/>
    </row>
    <row r="12" spans="1:10" ht="12.75">
      <c r="A12" s="428">
        <v>1988</v>
      </c>
      <c r="B12" s="452"/>
      <c r="C12" s="93"/>
      <c r="D12" s="93"/>
      <c r="E12" s="425"/>
      <c r="F12" s="93"/>
      <c r="G12" s="93">
        <v>20</v>
      </c>
      <c r="H12" s="93">
        <v>432</v>
      </c>
      <c r="I12" s="427">
        <f t="shared" si="0"/>
        <v>452</v>
      </c>
      <c r="J12" s="356"/>
    </row>
    <row r="13" spans="1:10" ht="12.75">
      <c r="A13" s="424">
        <v>1989</v>
      </c>
      <c r="B13" s="452"/>
      <c r="C13" s="93"/>
      <c r="D13" s="93"/>
      <c r="E13" s="425"/>
      <c r="F13" s="93"/>
      <c r="G13" s="93">
        <v>28</v>
      </c>
      <c r="H13" s="93">
        <v>305</v>
      </c>
      <c r="I13" s="427">
        <f t="shared" si="0"/>
        <v>333</v>
      </c>
      <c r="J13" s="356"/>
    </row>
    <row r="14" spans="1:10" ht="12.75">
      <c r="A14" s="428">
        <v>1990</v>
      </c>
      <c r="B14" s="452"/>
      <c r="C14" s="93"/>
      <c r="D14" s="93"/>
      <c r="E14" s="425"/>
      <c r="F14" s="93"/>
      <c r="G14" s="93">
        <v>18</v>
      </c>
      <c r="H14" s="93">
        <v>281</v>
      </c>
      <c r="I14" s="427">
        <f t="shared" si="0"/>
        <v>299</v>
      </c>
      <c r="J14" s="356"/>
    </row>
    <row r="15" spans="1:10" ht="12.75">
      <c r="A15" s="424">
        <v>1991</v>
      </c>
      <c r="B15" s="452"/>
      <c r="C15" s="93"/>
      <c r="D15" s="93"/>
      <c r="E15" s="425"/>
      <c r="F15" s="93"/>
      <c r="G15" s="93">
        <v>8</v>
      </c>
      <c r="H15" s="93">
        <v>221</v>
      </c>
      <c r="I15" s="427">
        <f t="shared" si="0"/>
        <v>229</v>
      </c>
      <c r="J15" s="356"/>
    </row>
    <row r="16" spans="1:10" ht="12.75">
      <c r="A16" s="428">
        <v>1992</v>
      </c>
      <c r="B16" s="452"/>
      <c r="C16" s="93"/>
      <c r="D16" s="93"/>
      <c r="E16" s="425"/>
      <c r="F16" s="93"/>
      <c r="G16" s="93">
        <v>15</v>
      </c>
      <c r="H16" s="93">
        <v>220</v>
      </c>
      <c r="I16" s="427">
        <f t="shared" si="0"/>
        <v>235</v>
      </c>
      <c r="J16" s="356"/>
    </row>
    <row r="17" spans="1:10" ht="12.75">
      <c r="A17" s="424">
        <v>1993</v>
      </c>
      <c r="B17" s="452"/>
      <c r="C17" s="93"/>
      <c r="D17" s="93"/>
      <c r="E17" s="425"/>
      <c r="F17" s="93"/>
      <c r="G17" s="93">
        <v>30</v>
      </c>
      <c r="H17" s="93">
        <v>320</v>
      </c>
      <c r="I17" s="427">
        <f t="shared" si="0"/>
        <v>350</v>
      </c>
      <c r="J17" s="356"/>
    </row>
    <row r="18" spans="1:10" ht="12.75">
      <c r="A18" s="428">
        <v>1994</v>
      </c>
      <c r="B18" s="452"/>
      <c r="C18" s="93"/>
      <c r="D18" s="93"/>
      <c r="E18" s="425"/>
      <c r="F18" s="93"/>
      <c r="G18" s="93">
        <v>81</v>
      </c>
      <c r="H18" s="93">
        <v>437</v>
      </c>
      <c r="I18" s="427">
        <f t="shared" si="0"/>
        <v>518</v>
      </c>
      <c r="J18" s="356"/>
    </row>
    <row r="19" spans="1:10" ht="12.75">
      <c r="A19" s="424">
        <v>1995</v>
      </c>
      <c r="B19" s="452"/>
      <c r="C19" s="93"/>
      <c r="D19" s="93"/>
      <c r="E19" s="425"/>
      <c r="F19" s="93"/>
      <c r="G19" s="93">
        <v>93</v>
      </c>
      <c r="H19" s="93">
        <v>643</v>
      </c>
      <c r="I19" s="427">
        <f t="shared" si="0"/>
        <v>736</v>
      </c>
      <c r="J19" s="356"/>
    </row>
    <row r="20" spans="1:10" ht="12.75">
      <c r="A20" s="428">
        <v>1996</v>
      </c>
      <c r="B20" s="452">
        <v>101855</v>
      </c>
      <c r="C20" s="93">
        <v>30267</v>
      </c>
      <c r="D20" s="93"/>
      <c r="E20" s="425"/>
      <c r="F20" s="93"/>
      <c r="G20" s="93">
        <v>88</v>
      </c>
      <c r="H20" s="93">
        <v>530</v>
      </c>
      <c r="I20" s="427">
        <f t="shared" si="0"/>
        <v>132740</v>
      </c>
      <c r="J20" s="356"/>
    </row>
    <row r="21" spans="1:10" ht="12.75">
      <c r="A21" s="424">
        <v>1997</v>
      </c>
      <c r="B21" s="452">
        <v>136874</v>
      </c>
      <c r="C21" s="93">
        <v>44037</v>
      </c>
      <c r="D21" s="93"/>
      <c r="E21" s="425">
        <v>149</v>
      </c>
      <c r="F21" s="93">
        <v>22</v>
      </c>
      <c r="G21" s="93">
        <v>171</v>
      </c>
      <c r="H21" s="93">
        <v>645</v>
      </c>
      <c r="I21" s="427">
        <f t="shared" si="0"/>
        <v>181898</v>
      </c>
      <c r="J21" s="356"/>
    </row>
    <row r="22" spans="1:10" ht="12.75">
      <c r="A22" s="428">
        <v>1998</v>
      </c>
      <c r="B22" s="452">
        <v>161127</v>
      </c>
      <c r="C22" s="93">
        <v>54555</v>
      </c>
      <c r="D22" s="93"/>
      <c r="E22" s="425">
        <v>285</v>
      </c>
      <c r="F22" s="93">
        <v>22</v>
      </c>
      <c r="G22" s="93">
        <v>62</v>
      </c>
      <c r="H22" s="93">
        <v>625</v>
      </c>
      <c r="I22" s="427">
        <f t="shared" si="0"/>
        <v>216676</v>
      </c>
      <c r="J22" s="356"/>
    </row>
    <row r="23" spans="1:10" ht="12.75">
      <c r="A23" s="424">
        <v>1999</v>
      </c>
      <c r="B23" s="452">
        <v>190329</v>
      </c>
      <c r="C23" s="93">
        <v>64324</v>
      </c>
      <c r="D23" s="93"/>
      <c r="E23" s="425">
        <v>201</v>
      </c>
      <c r="F23" s="93">
        <v>13</v>
      </c>
      <c r="G23" s="93">
        <v>221</v>
      </c>
      <c r="H23" s="93">
        <v>1039</v>
      </c>
      <c r="I23" s="427">
        <f t="shared" si="0"/>
        <v>256127</v>
      </c>
      <c r="J23" s="356"/>
    </row>
    <row r="24" spans="1:10" ht="12.75">
      <c r="A24" s="428">
        <v>2000</v>
      </c>
      <c r="B24" s="452">
        <v>225920</v>
      </c>
      <c r="C24" s="93">
        <v>75903</v>
      </c>
      <c r="D24" s="93"/>
      <c r="E24" s="425">
        <v>406</v>
      </c>
      <c r="F24" s="93">
        <v>9</v>
      </c>
      <c r="G24" s="93">
        <v>211</v>
      </c>
      <c r="H24" s="93">
        <v>1181</v>
      </c>
      <c r="I24" s="427">
        <f t="shared" si="0"/>
        <v>303630</v>
      </c>
      <c r="J24" s="356"/>
    </row>
    <row r="25" spans="1:10" ht="12.75">
      <c r="A25" s="424">
        <v>2001</v>
      </c>
      <c r="B25" s="452">
        <v>226282</v>
      </c>
      <c r="C25" s="93">
        <v>80244</v>
      </c>
      <c r="D25" s="93"/>
      <c r="E25" s="425">
        <v>323</v>
      </c>
      <c r="F25" s="93">
        <v>8</v>
      </c>
      <c r="G25" s="93">
        <v>203</v>
      </c>
      <c r="H25" s="93">
        <v>1071</v>
      </c>
      <c r="I25" s="427">
        <f t="shared" si="0"/>
        <v>308131</v>
      </c>
      <c r="J25" s="356"/>
    </row>
    <row r="26" spans="1:10" ht="12.75">
      <c r="A26" s="428">
        <v>2002</v>
      </c>
      <c r="B26" s="452">
        <v>230479</v>
      </c>
      <c r="C26" s="93">
        <v>91290</v>
      </c>
      <c r="D26" s="93"/>
      <c r="E26" s="425">
        <v>585</v>
      </c>
      <c r="F26" s="93">
        <v>13</v>
      </c>
      <c r="G26" s="93">
        <v>225</v>
      </c>
      <c r="H26" s="93">
        <v>923</v>
      </c>
      <c r="I26" s="427">
        <f t="shared" si="0"/>
        <v>323515</v>
      </c>
      <c r="J26" s="356"/>
    </row>
    <row r="27" spans="1:10" ht="12.75">
      <c r="A27" s="424">
        <v>2003</v>
      </c>
      <c r="B27" s="452">
        <v>237842</v>
      </c>
      <c r="C27" s="93">
        <v>94194</v>
      </c>
      <c r="D27" s="93"/>
      <c r="E27" s="425">
        <v>626</v>
      </c>
      <c r="F27" s="93">
        <v>13</v>
      </c>
      <c r="G27" s="93">
        <v>207</v>
      </c>
      <c r="H27" s="93">
        <v>946</v>
      </c>
      <c r="I27" s="427">
        <f t="shared" si="0"/>
        <v>333828</v>
      </c>
      <c r="J27" s="356"/>
    </row>
    <row r="28" spans="1:10" ht="12.75">
      <c r="A28" s="428">
        <v>2004</v>
      </c>
      <c r="B28" s="452">
        <v>236626</v>
      </c>
      <c r="C28" s="93">
        <v>110027</v>
      </c>
      <c r="D28" s="93"/>
      <c r="E28" s="425">
        <v>145</v>
      </c>
      <c r="F28" s="93">
        <v>12</v>
      </c>
      <c r="G28" s="93">
        <v>266</v>
      </c>
      <c r="H28" s="93">
        <v>1207</v>
      </c>
      <c r="I28" s="427">
        <f t="shared" si="0"/>
        <v>348283</v>
      </c>
      <c r="J28" s="356"/>
    </row>
    <row r="29" spans="1:10" ht="12.75">
      <c r="A29" s="424">
        <v>2005</v>
      </c>
      <c r="B29" s="452">
        <v>242985</v>
      </c>
      <c r="C29" s="93">
        <v>103185</v>
      </c>
      <c r="D29" s="93"/>
      <c r="E29" s="425">
        <v>213</v>
      </c>
      <c r="F29" s="93">
        <v>43</v>
      </c>
      <c r="G29" s="93">
        <v>408</v>
      </c>
      <c r="H29" s="93">
        <v>1576</v>
      </c>
      <c r="I29" s="427">
        <f t="shared" si="0"/>
        <v>348410</v>
      </c>
      <c r="J29" s="356"/>
    </row>
    <row r="30" spans="1:10" ht="12.75">
      <c r="A30" s="428">
        <v>2006</v>
      </c>
      <c r="B30" s="452">
        <v>227953</v>
      </c>
      <c r="C30" s="93">
        <v>89712</v>
      </c>
      <c r="D30" s="93"/>
      <c r="E30" s="425">
        <v>113</v>
      </c>
      <c r="F30" s="93">
        <v>24</v>
      </c>
      <c r="G30" s="93">
        <v>640</v>
      </c>
      <c r="H30" s="93">
        <v>1628</v>
      </c>
      <c r="I30" s="427">
        <f t="shared" si="0"/>
        <v>320070</v>
      </c>
      <c r="J30" s="356"/>
    </row>
    <row r="31" spans="1:10" ht="12.75">
      <c r="A31" s="424">
        <v>2007</v>
      </c>
      <c r="B31" s="452">
        <v>233404</v>
      </c>
      <c r="C31" s="93">
        <v>81680</v>
      </c>
      <c r="D31" s="93"/>
      <c r="E31" s="425">
        <v>28</v>
      </c>
      <c r="F31" s="93">
        <v>32</v>
      </c>
      <c r="G31" s="93">
        <v>2537</v>
      </c>
      <c r="H31" s="93">
        <v>1619</v>
      </c>
      <c r="I31" s="427">
        <f t="shared" si="0"/>
        <v>319300</v>
      </c>
      <c r="J31" s="356"/>
    </row>
    <row r="32" spans="1:10" ht="12.75">
      <c r="A32" s="428">
        <v>2008</v>
      </c>
      <c r="B32" s="452">
        <v>195943</v>
      </c>
      <c r="C32" s="93">
        <v>71758</v>
      </c>
      <c r="D32" s="93">
        <v>9942</v>
      </c>
      <c r="E32" s="425">
        <v>29</v>
      </c>
      <c r="F32" s="93">
        <v>29</v>
      </c>
      <c r="G32" s="93">
        <v>2752</v>
      </c>
      <c r="H32" s="93">
        <v>887</v>
      </c>
      <c r="I32" s="427">
        <f t="shared" si="0"/>
        <v>281340</v>
      </c>
      <c r="J32" s="356"/>
    </row>
    <row r="33" spans="1:10" ht="12.75">
      <c r="A33" s="424">
        <v>2009</v>
      </c>
      <c r="B33" s="452">
        <v>49554</v>
      </c>
      <c r="C33" s="93">
        <v>8249</v>
      </c>
      <c r="D33" s="93">
        <v>908</v>
      </c>
      <c r="E33" s="425">
        <v>241</v>
      </c>
      <c r="F33" s="93">
        <v>14</v>
      </c>
      <c r="G33" s="93">
        <v>318</v>
      </c>
      <c r="H33" s="93">
        <v>720</v>
      </c>
      <c r="I33" s="427">
        <f t="shared" si="0"/>
        <v>60004</v>
      </c>
      <c r="J33" s="356"/>
    </row>
    <row r="34" spans="1:10" ht="13.5" thickBot="1">
      <c r="A34" s="431">
        <v>2010</v>
      </c>
      <c r="B34" s="453">
        <v>435</v>
      </c>
      <c r="C34" s="217">
        <v>88</v>
      </c>
      <c r="D34" s="217">
        <v>14</v>
      </c>
      <c r="E34" s="454">
        <v>3</v>
      </c>
      <c r="F34" s="217"/>
      <c r="G34" s="217">
        <v>16</v>
      </c>
      <c r="H34" s="217">
        <v>388</v>
      </c>
      <c r="I34" s="434">
        <f t="shared" si="0"/>
        <v>944</v>
      </c>
      <c r="J34" s="356"/>
    </row>
    <row r="35" spans="1:10" ht="13.5" thickBot="1">
      <c r="A35" s="435" t="s">
        <v>11</v>
      </c>
      <c r="B35" s="436">
        <f aca="true" t="shared" si="1" ref="B35:I35">SUM(B8:B34)</f>
        <v>2697608</v>
      </c>
      <c r="C35" s="437">
        <f t="shared" si="1"/>
        <v>999513</v>
      </c>
      <c r="D35" s="437">
        <f t="shared" si="1"/>
        <v>10864</v>
      </c>
      <c r="E35" s="436">
        <f t="shared" si="1"/>
        <v>3347</v>
      </c>
      <c r="F35" s="437">
        <f t="shared" si="1"/>
        <v>254</v>
      </c>
      <c r="G35" s="437">
        <f>SUM(G8:G34)</f>
        <v>8670</v>
      </c>
      <c r="H35" s="438">
        <f t="shared" si="1"/>
        <v>18848</v>
      </c>
      <c r="I35" s="455">
        <f t="shared" si="1"/>
        <v>3739104</v>
      </c>
      <c r="J35" s="290"/>
    </row>
    <row r="36" spans="9:10" ht="12.75">
      <c r="I36" s="290"/>
      <c r="J36" s="290"/>
    </row>
    <row r="42" ht="12.75">
      <c r="L42" s="356"/>
    </row>
    <row r="43" ht="12.75">
      <c r="L43" s="356"/>
    </row>
    <row r="44" ht="12.75">
      <c r="L44" s="356"/>
    </row>
    <row r="59" ht="12.75" customHeight="1"/>
  </sheetData>
  <sheetProtection/>
  <mergeCells count="5">
    <mergeCell ref="A2:J3"/>
    <mergeCell ref="A6:A7"/>
    <mergeCell ref="E6:H6"/>
    <mergeCell ref="I6:I7"/>
    <mergeCell ref="B6:D6"/>
  </mergeCells>
  <printOptions/>
  <pageMargins left="0.75" right="0.75" top="1" bottom="1" header="0.5" footer="0.5"/>
  <pageSetup fitToHeight="1" fitToWidth="1" horizontalDpi="600" verticalDpi="600" orientation="portrait" scale="87" r:id="rId2"/>
  <headerFooter alignWithMargins="0">
    <oddFooter>&amp;C&amp;14B-&amp;P-4</oddFooter>
  </headerFooter>
  <ignoredErrors>
    <ignoredError sqref="I8:I34" formulaRange="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A1:AT77"/>
  <sheetViews>
    <sheetView zoomScale="75" zoomScaleNormal="75" zoomScalePageLayoutView="0" workbookViewId="0" topLeftCell="A7">
      <selection activeCell="G83" sqref="G83"/>
    </sheetView>
  </sheetViews>
  <sheetFormatPr defaultColWidth="9.00390625" defaultRowHeight="12.75"/>
  <cols>
    <col min="1" max="1" width="9.57421875" style="88" customWidth="1"/>
    <col min="2" max="2" width="8.8515625" style="88" customWidth="1"/>
    <col min="3" max="3" width="10.421875" style="88" bestFit="1" customWidth="1"/>
    <col min="4" max="4" width="7.57421875" style="88" customWidth="1"/>
    <col min="5" max="5" width="8.28125" style="88" bestFit="1" customWidth="1"/>
    <col min="6" max="6" width="9.421875" style="88" bestFit="1" customWidth="1"/>
    <col min="7" max="7" width="7.421875" style="88" customWidth="1"/>
    <col min="8" max="8" width="7.8515625" style="88" bestFit="1" customWidth="1"/>
    <col min="9" max="9" width="8.57421875" style="88" bestFit="1" customWidth="1"/>
    <col min="10" max="11" width="7.28125" style="88" customWidth="1"/>
    <col min="12" max="12" width="8.00390625" style="88" customWidth="1"/>
    <col min="13" max="13" width="7.28125" style="88" customWidth="1"/>
    <col min="14" max="14" width="8.00390625" style="88" bestFit="1" customWidth="1"/>
    <col min="15" max="15" width="8.7109375" style="88" bestFit="1" customWidth="1"/>
    <col min="16" max="16" width="7.28125" style="88" customWidth="1"/>
    <col min="17" max="17" width="7.8515625" style="88" bestFit="1" customWidth="1"/>
    <col min="18" max="18" width="8.57421875" style="88" bestFit="1" customWidth="1"/>
    <col min="19" max="19" width="7.28125" style="88" bestFit="1" customWidth="1"/>
    <col min="20" max="20" width="8.7109375" style="88" bestFit="1" customWidth="1"/>
    <col min="21" max="21" width="10.57421875" style="88" customWidth="1"/>
    <col min="22" max="23" width="7.00390625" style="88" customWidth="1"/>
    <col min="24" max="24" width="8.28125" style="88" customWidth="1"/>
    <col min="25" max="25" width="7.00390625" style="88" customWidth="1"/>
    <col min="26" max="26" width="10.421875" style="88" bestFit="1" customWidth="1"/>
    <col min="27" max="27" width="11.7109375" style="88" customWidth="1"/>
    <col min="28" max="28" width="7.7109375" style="88" customWidth="1"/>
    <col min="29" max="16384" width="9.00390625" style="88" customWidth="1"/>
  </cols>
  <sheetData>
    <row r="1" ht="26.25">
      <c r="A1" s="335" t="s">
        <v>142</v>
      </c>
    </row>
    <row r="2" spans="1:19" ht="18">
      <c r="A2" s="82" t="s">
        <v>67</v>
      </c>
      <c r="B2" s="83"/>
      <c r="C2" s="83"/>
      <c r="D2" s="83"/>
      <c r="E2" s="83"/>
      <c r="F2" s="83"/>
      <c r="G2" s="83"/>
      <c r="H2" s="83"/>
      <c r="I2" s="83"/>
      <c r="J2" s="83"/>
      <c r="K2" s="83"/>
      <c r="L2" s="83"/>
      <c r="M2" s="83"/>
      <c r="N2" s="83"/>
      <c r="O2" s="83"/>
      <c r="P2" s="83"/>
      <c r="Q2" s="83"/>
      <c r="R2" s="83"/>
      <c r="S2" s="83"/>
    </row>
    <row r="3" spans="1:19" ht="13.5" customHeight="1">
      <c r="A3" s="90"/>
      <c r="B3" s="83"/>
      <c r="C3" s="83"/>
      <c r="D3" s="83"/>
      <c r="E3" s="83"/>
      <c r="F3" s="83"/>
      <c r="G3" s="83"/>
      <c r="H3" s="83"/>
      <c r="I3" s="83"/>
      <c r="J3" s="83"/>
      <c r="K3" s="83"/>
      <c r="L3" s="83"/>
      <c r="M3" s="83"/>
      <c r="N3" s="83"/>
      <c r="O3" s="83"/>
      <c r="P3" s="83"/>
      <c r="Q3" s="83"/>
      <c r="R3" s="83"/>
      <c r="S3" s="83"/>
    </row>
    <row r="4" spans="1:28" ht="13.5" customHeight="1">
      <c r="A4" s="558" t="s">
        <v>332</v>
      </c>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456"/>
      <c r="AB4" s="456"/>
    </row>
    <row r="5" spans="1:28" ht="13.5" customHeight="1">
      <c r="A5" s="558"/>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456"/>
      <c r="AB5" s="456"/>
    </row>
    <row r="6" spans="1:28" ht="13.5" customHeight="1">
      <c r="A6" s="558" t="s">
        <v>333</v>
      </c>
      <c r="B6" s="558"/>
      <c r="C6" s="558"/>
      <c r="D6" s="558"/>
      <c r="E6" s="558"/>
      <c r="F6" s="558"/>
      <c r="G6" s="558"/>
      <c r="H6" s="558"/>
      <c r="I6" s="558"/>
      <c r="J6" s="558"/>
      <c r="K6" s="558"/>
      <c r="L6" s="558"/>
      <c r="M6" s="558"/>
      <c r="N6" s="558"/>
      <c r="O6" s="558"/>
      <c r="P6" s="558"/>
      <c r="Q6" s="558"/>
      <c r="R6" s="558"/>
      <c r="S6" s="558"/>
      <c r="T6" s="558"/>
      <c r="U6" s="558"/>
      <c r="V6" s="558"/>
      <c r="W6" s="558"/>
      <c r="X6" s="558"/>
      <c r="Y6" s="558"/>
      <c r="Z6" s="558"/>
      <c r="AA6" s="456"/>
      <c r="AB6" s="456"/>
    </row>
    <row r="7" spans="1:41" ht="13.5" customHeight="1" thickBot="1">
      <c r="A7" s="87" t="s">
        <v>53</v>
      </c>
      <c r="Y7" s="348"/>
      <c r="Z7" s="348"/>
      <c r="AA7" s="348"/>
      <c r="AB7" s="348"/>
      <c r="AC7" s="348"/>
      <c r="AD7" s="348"/>
      <c r="AE7" s="348"/>
      <c r="AF7" s="348"/>
      <c r="AG7" s="348"/>
      <c r="AH7" s="348"/>
      <c r="AI7" s="348"/>
      <c r="AJ7" s="348"/>
      <c r="AK7" s="348"/>
      <c r="AL7" s="348"/>
      <c r="AM7" s="348"/>
      <c r="AN7" s="348"/>
      <c r="AO7" s="348"/>
    </row>
    <row r="8" spans="1:41" ht="15.75" customHeight="1">
      <c r="A8" s="559" t="s">
        <v>12</v>
      </c>
      <c r="B8" s="564" t="s">
        <v>17</v>
      </c>
      <c r="C8" s="562"/>
      <c r="D8" s="565"/>
      <c r="E8" s="561" t="s">
        <v>129</v>
      </c>
      <c r="F8" s="562"/>
      <c r="G8" s="563"/>
      <c r="H8" s="564" t="s">
        <v>131</v>
      </c>
      <c r="I8" s="562"/>
      <c r="J8" s="563"/>
      <c r="K8" s="564" t="s">
        <v>128</v>
      </c>
      <c r="L8" s="562"/>
      <c r="M8" s="565"/>
      <c r="N8" s="561" t="s">
        <v>130</v>
      </c>
      <c r="O8" s="562"/>
      <c r="P8" s="563"/>
      <c r="Q8" s="564" t="s">
        <v>132</v>
      </c>
      <c r="R8" s="562"/>
      <c r="S8" s="565"/>
      <c r="T8" s="561" t="s">
        <v>11</v>
      </c>
      <c r="U8" s="562"/>
      <c r="V8" s="565"/>
      <c r="Y8" s="457"/>
      <c r="Z8" s="457"/>
      <c r="AA8" s="457"/>
      <c r="AB8" s="457"/>
      <c r="AC8" s="457"/>
      <c r="AD8" s="457"/>
      <c r="AE8" s="457"/>
      <c r="AF8" s="457"/>
      <c r="AG8" s="457"/>
      <c r="AH8" s="457"/>
      <c r="AI8" s="457"/>
      <c r="AJ8" s="457"/>
      <c r="AK8" s="457"/>
      <c r="AL8" s="457"/>
      <c r="AM8" s="457"/>
      <c r="AN8" s="457"/>
      <c r="AO8" s="348"/>
    </row>
    <row r="9" spans="1:41" ht="27" customHeight="1" thickBot="1">
      <c r="A9" s="560"/>
      <c r="B9" s="158" t="s">
        <v>13</v>
      </c>
      <c r="C9" s="159" t="s">
        <v>14</v>
      </c>
      <c r="D9" s="160" t="s">
        <v>15</v>
      </c>
      <c r="E9" s="283" t="s">
        <v>13</v>
      </c>
      <c r="F9" s="159" t="s">
        <v>14</v>
      </c>
      <c r="G9" s="458" t="s">
        <v>15</v>
      </c>
      <c r="H9" s="158" t="s">
        <v>13</v>
      </c>
      <c r="I9" s="159" t="s">
        <v>14</v>
      </c>
      <c r="J9" s="458" t="s">
        <v>15</v>
      </c>
      <c r="K9" s="158" t="s">
        <v>13</v>
      </c>
      <c r="L9" s="159" t="s">
        <v>14</v>
      </c>
      <c r="M9" s="160" t="s">
        <v>15</v>
      </c>
      <c r="N9" s="283" t="s">
        <v>13</v>
      </c>
      <c r="O9" s="159" t="s">
        <v>14</v>
      </c>
      <c r="P9" s="458" t="s">
        <v>15</v>
      </c>
      <c r="Q9" s="158" t="s">
        <v>13</v>
      </c>
      <c r="R9" s="159" t="s">
        <v>14</v>
      </c>
      <c r="S9" s="160" t="s">
        <v>15</v>
      </c>
      <c r="T9" s="283" t="s">
        <v>13</v>
      </c>
      <c r="U9" s="159" t="s">
        <v>14</v>
      </c>
      <c r="V9" s="160" t="s">
        <v>15</v>
      </c>
      <c r="Y9" s="459"/>
      <c r="Z9" s="460"/>
      <c r="AA9" s="460"/>
      <c r="AB9" s="460"/>
      <c r="AC9" s="460"/>
      <c r="AD9" s="460"/>
      <c r="AE9" s="460"/>
      <c r="AF9" s="460"/>
      <c r="AG9" s="460"/>
      <c r="AH9" s="460"/>
      <c r="AI9" s="459"/>
      <c r="AJ9" s="460"/>
      <c r="AK9" s="459"/>
      <c r="AL9" s="459"/>
      <c r="AM9" s="460"/>
      <c r="AN9" s="460"/>
      <c r="AO9" s="348"/>
    </row>
    <row r="10" spans="1:41" ht="12.75">
      <c r="A10" s="91">
        <v>1996</v>
      </c>
      <c r="B10" s="336">
        <v>15426</v>
      </c>
      <c r="C10" s="273">
        <v>88238</v>
      </c>
      <c r="D10" s="92">
        <f aca="true" t="shared" si="0" ref="D10:D24">IF(C10=0,"NA",B10/C10)</f>
        <v>0.17482263877241097</v>
      </c>
      <c r="E10" s="336">
        <v>5183</v>
      </c>
      <c r="F10" s="273">
        <v>25801</v>
      </c>
      <c r="G10" s="389">
        <f aca="true" t="shared" si="1" ref="G10:G24">IF(F10=0,"NA",E10/F10)</f>
        <v>0.2008836866788109</v>
      </c>
      <c r="H10" s="336"/>
      <c r="I10" s="273"/>
      <c r="J10" s="92"/>
      <c r="K10" s="391"/>
      <c r="L10" s="273"/>
      <c r="M10" s="92"/>
      <c r="N10" s="336"/>
      <c r="O10" s="273"/>
      <c r="P10" s="389"/>
      <c r="Q10" s="336"/>
      <c r="R10" s="273"/>
      <c r="S10" s="389"/>
      <c r="T10" s="336">
        <f>SUM(Q10,N10,K10,H10,E10,B10)</f>
        <v>20609</v>
      </c>
      <c r="U10" s="397">
        <f>SUM(R10,O10,L10,I10,F10,C10)</f>
        <v>114039</v>
      </c>
      <c r="V10" s="92">
        <f aca="true" t="shared" si="2" ref="V10:V21">IF(U10=0,"NA",T10/U10)</f>
        <v>0.18071887687545488</v>
      </c>
      <c r="Y10" s="459"/>
      <c r="Z10" s="460"/>
      <c r="AA10" s="460"/>
      <c r="AB10" s="460"/>
      <c r="AC10" s="459"/>
      <c r="AD10" s="460"/>
      <c r="AE10" s="460"/>
      <c r="AF10" s="459"/>
      <c r="AG10" s="460"/>
      <c r="AH10" s="459"/>
      <c r="AI10" s="459"/>
      <c r="AJ10" s="460"/>
      <c r="AK10" s="459"/>
      <c r="AL10" s="459"/>
      <c r="AM10" s="460"/>
      <c r="AN10" s="460"/>
      <c r="AO10" s="348"/>
    </row>
    <row r="11" spans="1:41" ht="12.75">
      <c r="A11" s="89">
        <v>1997</v>
      </c>
      <c r="B11" s="337">
        <v>19359</v>
      </c>
      <c r="C11" s="93">
        <v>120215</v>
      </c>
      <c r="D11" s="84">
        <f t="shared" si="0"/>
        <v>0.16103647631327206</v>
      </c>
      <c r="E11" s="337">
        <v>6616</v>
      </c>
      <c r="F11" s="93">
        <v>38164</v>
      </c>
      <c r="G11" s="382">
        <f t="shared" si="1"/>
        <v>0.1733570904517346</v>
      </c>
      <c r="H11" s="337"/>
      <c r="I11" s="93"/>
      <c r="J11" s="84"/>
      <c r="K11" s="392">
        <v>42</v>
      </c>
      <c r="L11" s="93">
        <v>116</v>
      </c>
      <c r="M11" s="84">
        <f aca="true" t="shared" si="3" ref="M11:M22">IF(L11=0,"NA",K11/L11)</f>
        <v>0.3620689655172414</v>
      </c>
      <c r="N11" s="337">
        <v>4</v>
      </c>
      <c r="O11" s="93">
        <v>18</v>
      </c>
      <c r="P11" s="382">
        <f aca="true" t="shared" si="4" ref="P11:P22">IF(O11=0,"NA",N11/O11)</f>
        <v>0.2222222222222222</v>
      </c>
      <c r="Q11" s="337"/>
      <c r="R11" s="93"/>
      <c r="S11" s="382"/>
      <c r="T11" s="337">
        <f aca="true" t="shared" si="5" ref="T11:T24">SUM(Q11,N11,K11,H11,E11,B11)</f>
        <v>26021</v>
      </c>
      <c r="U11" s="396">
        <f aca="true" t="shared" si="6" ref="U11:U24">SUM(R11,O11,L11,I11,F11,C11)</f>
        <v>158513</v>
      </c>
      <c r="V11" s="84">
        <f t="shared" si="2"/>
        <v>0.16415688303167564</v>
      </c>
      <c r="Y11" s="459"/>
      <c r="Z11" s="460"/>
      <c r="AA11" s="460"/>
      <c r="AB11" s="460"/>
      <c r="AC11" s="460"/>
      <c r="AD11" s="460"/>
      <c r="AE11" s="460"/>
      <c r="AF11" s="459"/>
      <c r="AG11" s="459"/>
      <c r="AH11" s="459"/>
      <c r="AI11" s="459"/>
      <c r="AJ11" s="459"/>
      <c r="AK11" s="459"/>
      <c r="AL11" s="459"/>
      <c r="AM11" s="460"/>
      <c r="AN11" s="460"/>
      <c r="AO11" s="348"/>
    </row>
    <row r="12" spans="1:41" ht="12.75">
      <c r="A12" s="89">
        <v>1998</v>
      </c>
      <c r="B12" s="337">
        <v>20766</v>
      </c>
      <c r="C12" s="93">
        <v>143292</v>
      </c>
      <c r="D12" s="84">
        <f t="shared" si="0"/>
        <v>0.14492086089942216</v>
      </c>
      <c r="E12" s="337">
        <v>7512</v>
      </c>
      <c r="F12" s="93">
        <v>47892</v>
      </c>
      <c r="G12" s="382">
        <f t="shared" si="1"/>
        <v>0.15685291906790277</v>
      </c>
      <c r="H12" s="337"/>
      <c r="I12" s="93"/>
      <c r="J12" s="84"/>
      <c r="K12" s="392">
        <v>63</v>
      </c>
      <c r="L12" s="93">
        <v>236</v>
      </c>
      <c r="M12" s="84">
        <f t="shared" si="3"/>
        <v>0.2669491525423729</v>
      </c>
      <c r="N12" s="337">
        <v>3</v>
      </c>
      <c r="O12" s="93">
        <v>16</v>
      </c>
      <c r="P12" s="382">
        <f t="shared" si="4"/>
        <v>0.1875</v>
      </c>
      <c r="Q12" s="337"/>
      <c r="R12" s="93"/>
      <c r="S12" s="382"/>
      <c r="T12" s="337">
        <f t="shared" si="5"/>
        <v>28344</v>
      </c>
      <c r="U12" s="396">
        <f t="shared" si="6"/>
        <v>191436</v>
      </c>
      <c r="V12" s="84">
        <f t="shared" si="2"/>
        <v>0.1480599260327211</v>
      </c>
      <c r="Y12" s="459"/>
      <c r="Z12" s="460"/>
      <c r="AA12" s="460"/>
      <c r="AB12" s="460"/>
      <c r="AC12" s="460"/>
      <c r="AD12" s="460"/>
      <c r="AE12" s="460"/>
      <c r="AF12" s="459"/>
      <c r="AG12" s="460"/>
      <c r="AH12" s="459"/>
      <c r="AI12" s="459"/>
      <c r="AJ12" s="459"/>
      <c r="AK12" s="459"/>
      <c r="AL12" s="459"/>
      <c r="AM12" s="460"/>
      <c r="AN12" s="460"/>
      <c r="AO12" s="348"/>
    </row>
    <row r="13" spans="1:41" ht="12.75">
      <c r="A13" s="89">
        <v>1999</v>
      </c>
      <c r="B13" s="337">
        <v>21907</v>
      </c>
      <c r="C13" s="93">
        <v>171470</v>
      </c>
      <c r="D13" s="84">
        <f t="shared" si="0"/>
        <v>0.12775995801014756</v>
      </c>
      <c r="E13" s="337">
        <v>7635</v>
      </c>
      <c r="F13" s="93">
        <v>57574</v>
      </c>
      <c r="G13" s="382">
        <f t="shared" si="1"/>
        <v>0.13261194289088823</v>
      </c>
      <c r="H13" s="337"/>
      <c r="I13" s="93"/>
      <c r="J13" s="84"/>
      <c r="K13" s="392">
        <v>24</v>
      </c>
      <c r="L13" s="93">
        <v>184</v>
      </c>
      <c r="M13" s="84">
        <f t="shared" si="3"/>
        <v>0.13043478260869565</v>
      </c>
      <c r="N13" s="337">
        <v>4</v>
      </c>
      <c r="O13" s="93">
        <v>11</v>
      </c>
      <c r="P13" s="382">
        <f t="shared" si="4"/>
        <v>0.36363636363636365</v>
      </c>
      <c r="Q13" s="337"/>
      <c r="R13" s="93"/>
      <c r="S13" s="382"/>
      <c r="T13" s="337">
        <f t="shared" si="5"/>
        <v>29570</v>
      </c>
      <c r="U13" s="396">
        <f t="shared" si="6"/>
        <v>229239</v>
      </c>
      <c r="V13" s="84">
        <f t="shared" si="2"/>
        <v>0.1289920127028996</v>
      </c>
      <c r="Y13" s="459"/>
      <c r="Z13" s="460"/>
      <c r="AA13" s="460"/>
      <c r="AB13" s="460"/>
      <c r="AC13" s="459"/>
      <c r="AD13" s="460"/>
      <c r="AE13" s="460"/>
      <c r="AF13" s="459"/>
      <c r="AG13" s="460"/>
      <c r="AH13" s="459"/>
      <c r="AI13" s="459"/>
      <c r="AJ13" s="459"/>
      <c r="AK13" s="459"/>
      <c r="AL13" s="459"/>
      <c r="AM13" s="460"/>
      <c r="AN13" s="460"/>
      <c r="AO13" s="348"/>
    </row>
    <row r="14" spans="1:41" ht="12.75">
      <c r="A14" s="89">
        <v>2000</v>
      </c>
      <c r="B14" s="337">
        <v>23577</v>
      </c>
      <c r="C14" s="93">
        <v>205198</v>
      </c>
      <c r="D14" s="84">
        <f t="shared" si="0"/>
        <v>0.11489878068987028</v>
      </c>
      <c r="E14" s="337">
        <v>8039</v>
      </c>
      <c r="F14" s="93">
        <v>68639</v>
      </c>
      <c r="G14" s="382">
        <f t="shared" si="1"/>
        <v>0.11712000466207258</v>
      </c>
      <c r="H14" s="337"/>
      <c r="I14" s="93"/>
      <c r="J14" s="84"/>
      <c r="K14" s="392">
        <v>67</v>
      </c>
      <c r="L14" s="93">
        <v>351</v>
      </c>
      <c r="M14" s="84">
        <f t="shared" si="3"/>
        <v>0.1908831908831909</v>
      </c>
      <c r="N14" s="337">
        <v>4</v>
      </c>
      <c r="O14" s="93">
        <v>6</v>
      </c>
      <c r="P14" s="382">
        <f t="shared" si="4"/>
        <v>0.6666666666666666</v>
      </c>
      <c r="Q14" s="337"/>
      <c r="R14" s="93"/>
      <c r="S14" s="382"/>
      <c r="T14" s="337">
        <f t="shared" si="5"/>
        <v>31687</v>
      </c>
      <c r="U14" s="396">
        <f t="shared" si="6"/>
        <v>274194</v>
      </c>
      <c r="V14" s="84">
        <f t="shared" si="2"/>
        <v>0.11556416260020277</v>
      </c>
      <c r="Y14" s="459"/>
      <c r="Z14" s="460"/>
      <c r="AA14" s="460"/>
      <c r="AB14" s="460"/>
      <c r="AC14" s="459"/>
      <c r="AD14" s="460"/>
      <c r="AE14" s="460"/>
      <c r="AF14" s="459"/>
      <c r="AG14" s="460"/>
      <c r="AH14" s="459"/>
      <c r="AI14" s="459"/>
      <c r="AJ14" s="459"/>
      <c r="AK14" s="459"/>
      <c r="AL14" s="459"/>
      <c r="AM14" s="460"/>
      <c r="AN14" s="460"/>
      <c r="AO14" s="348"/>
    </row>
    <row r="15" spans="1:41" ht="12.75">
      <c r="A15" s="89">
        <v>2001</v>
      </c>
      <c r="B15" s="337">
        <v>24874</v>
      </c>
      <c r="C15" s="93">
        <v>202290</v>
      </c>
      <c r="D15" s="84">
        <f t="shared" si="0"/>
        <v>0.12296208413663552</v>
      </c>
      <c r="E15" s="337">
        <v>10456</v>
      </c>
      <c r="F15" s="93">
        <v>69358</v>
      </c>
      <c r="G15" s="382">
        <f t="shared" si="1"/>
        <v>0.15075405865221028</v>
      </c>
      <c r="H15" s="337"/>
      <c r="I15" s="93"/>
      <c r="J15" s="84"/>
      <c r="K15" s="392">
        <v>50</v>
      </c>
      <c r="L15" s="93">
        <v>279</v>
      </c>
      <c r="M15" s="84">
        <f t="shared" si="3"/>
        <v>0.17921146953405018</v>
      </c>
      <c r="N15" s="337">
        <v>4</v>
      </c>
      <c r="O15" s="93">
        <v>6</v>
      </c>
      <c r="P15" s="382">
        <f t="shared" si="4"/>
        <v>0.6666666666666666</v>
      </c>
      <c r="Q15" s="337"/>
      <c r="R15" s="93"/>
      <c r="S15" s="382"/>
      <c r="T15" s="337">
        <f t="shared" si="5"/>
        <v>35384</v>
      </c>
      <c r="U15" s="396">
        <f t="shared" si="6"/>
        <v>271933</v>
      </c>
      <c r="V15" s="84">
        <f t="shared" si="2"/>
        <v>0.13012028698245523</v>
      </c>
      <c r="Y15" s="459"/>
      <c r="Z15" s="460"/>
      <c r="AA15" s="460"/>
      <c r="AB15" s="460"/>
      <c r="AC15" s="459"/>
      <c r="AD15" s="460"/>
      <c r="AE15" s="460"/>
      <c r="AF15" s="459"/>
      <c r="AG15" s="459"/>
      <c r="AH15" s="459"/>
      <c r="AI15" s="459"/>
      <c r="AJ15" s="459"/>
      <c r="AK15" s="459"/>
      <c r="AL15" s="459"/>
      <c r="AM15" s="460"/>
      <c r="AN15" s="460"/>
      <c r="AO15" s="348"/>
    </row>
    <row r="16" spans="1:41" ht="12.75">
      <c r="A16" s="89">
        <v>2002</v>
      </c>
      <c r="B16" s="337">
        <v>19293</v>
      </c>
      <c r="C16" s="93">
        <v>212586</v>
      </c>
      <c r="D16" s="84">
        <f t="shared" si="0"/>
        <v>0.09075385961446192</v>
      </c>
      <c r="E16" s="337">
        <v>9082</v>
      </c>
      <c r="F16" s="93">
        <v>82434</v>
      </c>
      <c r="G16" s="382">
        <f t="shared" si="1"/>
        <v>0.11017298687434797</v>
      </c>
      <c r="H16" s="337"/>
      <c r="I16" s="93"/>
      <c r="J16" s="84"/>
      <c r="K16" s="392">
        <v>84</v>
      </c>
      <c r="L16" s="93">
        <v>514</v>
      </c>
      <c r="M16" s="84">
        <f t="shared" si="3"/>
        <v>0.16342412451361868</v>
      </c>
      <c r="N16" s="337">
        <v>3</v>
      </c>
      <c r="O16" s="93">
        <v>11</v>
      </c>
      <c r="P16" s="382">
        <f t="shared" si="4"/>
        <v>0.2727272727272727</v>
      </c>
      <c r="Q16" s="337"/>
      <c r="R16" s="396"/>
      <c r="S16" s="382"/>
      <c r="T16" s="337">
        <f t="shared" si="5"/>
        <v>28462</v>
      </c>
      <c r="U16" s="396">
        <f t="shared" si="6"/>
        <v>295545</v>
      </c>
      <c r="V16" s="84">
        <f t="shared" si="2"/>
        <v>0.09630343940855031</v>
      </c>
      <c r="Y16" s="459"/>
      <c r="Z16" s="460"/>
      <c r="AA16" s="460"/>
      <c r="AB16" s="460"/>
      <c r="AC16" s="459"/>
      <c r="AD16" s="460"/>
      <c r="AE16" s="460"/>
      <c r="AF16" s="459"/>
      <c r="AG16" s="460"/>
      <c r="AH16" s="459"/>
      <c r="AI16" s="459"/>
      <c r="AJ16" s="459"/>
      <c r="AK16" s="459"/>
      <c r="AL16" s="459"/>
      <c r="AM16" s="460"/>
      <c r="AN16" s="460"/>
      <c r="AO16" s="348"/>
    </row>
    <row r="17" spans="1:41" ht="12.75">
      <c r="A17" s="89">
        <v>2003</v>
      </c>
      <c r="B17" s="337">
        <v>15109</v>
      </c>
      <c r="C17" s="93">
        <v>223688</v>
      </c>
      <c r="D17" s="84">
        <f t="shared" si="0"/>
        <v>0.0675449733557455</v>
      </c>
      <c r="E17" s="337">
        <v>7148</v>
      </c>
      <c r="F17" s="93">
        <v>87354</v>
      </c>
      <c r="G17" s="382">
        <f t="shared" si="1"/>
        <v>0.08182796437484259</v>
      </c>
      <c r="H17" s="337"/>
      <c r="I17" s="93"/>
      <c r="J17" s="84"/>
      <c r="K17" s="392">
        <v>74</v>
      </c>
      <c r="L17" s="93">
        <v>565</v>
      </c>
      <c r="M17" s="84">
        <f t="shared" si="3"/>
        <v>0.13097345132743363</v>
      </c>
      <c r="N17" s="337">
        <v>4</v>
      </c>
      <c r="O17" s="93">
        <v>9</v>
      </c>
      <c r="P17" s="382">
        <f t="shared" si="4"/>
        <v>0.4444444444444444</v>
      </c>
      <c r="Q17" s="337"/>
      <c r="R17" s="396"/>
      <c r="S17" s="382"/>
      <c r="T17" s="337">
        <f t="shared" si="5"/>
        <v>22335</v>
      </c>
      <c r="U17" s="396">
        <f t="shared" si="6"/>
        <v>311616</v>
      </c>
      <c r="V17" s="84">
        <f t="shared" si="2"/>
        <v>0.07167475354282193</v>
      </c>
      <c r="Y17" s="459"/>
      <c r="Z17" s="460"/>
      <c r="AA17" s="460"/>
      <c r="AB17" s="460"/>
      <c r="AC17" s="459"/>
      <c r="AD17" s="460"/>
      <c r="AE17" s="460"/>
      <c r="AF17" s="459"/>
      <c r="AG17" s="460"/>
      <c r="AH17" s="459"/>
      <c r="AI17" s="459"/>
      <c r="AJ17" s="459"/>
      <c r="AK17" s="459"/>
      <c r="AL17" s="459"/>
      <c r="AM17" s="460"/>
      <c r="AN17" s="460"/>
      <c r="AO17" s="348"/>
    </row>
    <row r="18" spans="1:41" ht="12.75">
      <c r="A18" s="89">
        <v>2004</v>
      </c>
      <c r="B18" s="337">
        <v>10598</v>
      </c>
      <c r="C18" s="93">
        <v>226648</v>
      </c>
      <c r="D18" s="84">
        <f t="shared" si="0"/>
        <v>0.046759733154495074</v>
      </c>
      <c r="E18" s="337">
        <v>5746</v>
      </c>
      <c r="F18" s="93">
        <v>104403</v>
      </c>
      <c r="G18" s="382">
        <f t="shared" si="1"/>
        <v>0.055036732660938864</v>
      </c>
      <c r="H18" s="337"/>
      <c r="I18" s="396"/>
      <c r="J18" s="84"/>
      <c r="K18" s="392">
        <v>16</v>
      </c>
      <c r="L18" s="93">
        <v>130</v>
      </c>
      <c r="M18" s="84">
        <f t="shared" si="3"/>
        <v>0.12307692307692308</v>
      </c>
      <c r="N18" s="337">
        <v>5</v>
      </c>
      <c r="O18" s="93">
        <v>8</v>
      </c>
      <c r="P18" s="382">
        <f t="shared" si="4"/>
        <v>0.625</v>
      </c>
      <c r="Q18" s="337"/>
      <c r="R18" s="396"/>
      <c r="S18" s="382"/>
      <c r="T18" s="337">
        <f t="shared" si="5"/>
        <v>16365</v>
      </c>
      <c r="U18" s="396">
        <f t="shared" si="6"/>
        <v>331189</v>
      </c>
      <c r="V18" s="84">
        <f t="shared" si="2"/>
        <v>0.04941287301208675</v>
      </c>
      <c r="Y18" s="459"/>
      <c r="Z18" s="460"/>
      <c r="AA18" s="460"/>
      <c r="AB18" s="460"/>
      <c r="AC18" s="459"/>
      <c r="AD18" s="460"/>
      <c r="AE18" s="460"/>
      <c r="AF18" s="459"/>
      <c r="AG18" s="459"/>
      <c r="AH18" s="459"/>
      <c r="AI18" s="459"/>
      <c r="AJ18" s="459"/>
      <c r="AK18" s="459"/>
      <c r="AL18" s="459"/>
      <c r="AM18" s="460"/>
      <c r="AN18" s="459"/>
      <c r="AO18" s="348"/>
    </row>
    <row r="19" spans="1:41" ht="12.75">
      <c r="A19" s="89">
        <v>2005</v>
      </c>
      <c r="B19" s="337">
        <v>8590</v>
      </c>
      <c r="C19" s="93">
        <v>234816</v>
      </c>
      <c r="D19" s="84">
        <f t="shared" si="0"/>
        <v>0.036581834287271735</v>
      </c>
      <c r="E19" s="337">
        <v>4359</v>
      </c>
      <c r="F19" s="93">
        <v>98883</v>
      </c>
      <c r="G19" s="382">
        <f t="shared" si="1"/>
        <v>0.044082400412608844</v>
      </c>
      <c r="H19" s="337"/>
      <c r="I19" s="396"/>
      <c r="J19" s="84"/>
      <c r="K19" s="392">
        <v>13</v>
      </c>
      <c r="L19" s="93">
        <v>199</v>
      </c>
      <c r="M19" s="84">
        <f t="shared" si="3"/>
        <v>0.06532663316582915</v>
      </c>
      <c r="N19" s="337">
        <v>6</v>
      </c>
      <c r="O19" s="93">
        <v>40</v>
      </c>
      <c r="P19" s="382">
        <f t="shared" si="4"/>
        <v>0.15</v>
      </c>
      <c r="Q19" s="337"/>
      <c r="R19" s="93"/>
      <c r="S19" s="382"/>
      <c r="T19" s="337">
        <f t="shared" si="5"/>
        <v>12968</v>
      </c>
      <c r="U19" s="396">
        <f t="shared" si="6"/>
        <v>333938</v>
      </c>
      <c r="V19" s="84">
        <f t="shared" si="2"/>
        <v>0.03883355592954381</v>
      </c>
      <c r="Y19" s="459"/>
      <c r="Z19" s="460"/>
      <c r="AA19" s="460"/>
      <c r="AB19" s="460"/>
      <c r="AC19" s="459"/>
      <c r="AD19" s="460"/>
      <c r="AE19" s="460"/>
      <c r="AF19" s="459"/>
      <c r="AG19" s="459"/>
      <c r="AH19" s="459"/>
      <c r="AI19" s="459"/>
      <c r="AJ19" s="459"/>
      <c r="AK19" s="459"/>
      <c r="AL19" s="459"/>
      <c r="AM19" s="459"/>
      <c r="AN19" s="460"/>
      <c r="AO19" s="348"/>
    </row>
    <row r="20" spans="1:41" ht="12.75">
      <c r="A20" s="89">
        <v>2006</v>
      </c>
      <c r="B20" s="337">
        <v>6885</v>
      </c>
      <c r="C20" s="93">
        <v>221314</v>
      </c>
      <c r="D20" s="84">
        <f t="shared" si="0"/>
        <v>0.03110964511960382</v>
      </c>
      <c r="E20" s="337">
        <v>2832</v>
      </c>
      <c r="F20" s="93">
        <v>86920</v>
      </c>
      <c r="G20" s="382">
        <f t="shared" si="1"/>
        <v>0.03258168430740911</v>
      </c>
      <c r="H20" s="337"/>
      <c r="I20" s="396"/>
      <c r="J20" s="84"/>
      <c r="K20" s="392">
        <v>5</v>
      </c>
      <c r="L20" s="93">
        <v>109</v>
      </c>
      <c r="M20" s="84">
        <f t="shared" si="3"/>
        <v>0.045871559633027525</v>
      </c>
      <c r="N20" s="337">
        <v>0</v>
      </c>
      <c r="O20" s="93">
        <v>24</v>
      </c>
      <c r="P20" s="382">
        <f t="shared" si="4"/>
        <v>0</v>
      </c>
      <c r="Q20" s="337"/>
      <c r="R20" s="93"/>
      <c r="S20" s="382"/>
      <c r="T20" s="337">
        <f t="shared" si="5"/>
        <v>9722</v>
      </c>
      <c r="U20" s="396">
        <f t="shared" si="6"/>
        <v>308367</v>
      </c>
      <c r="V20" s="84">
        <f t="shared" si="2"/>
        <v>0.03152736836302198</v>
      </c>
      <c r="Y20" s="459"/>
      <c r="Z20" s="459"/>
      <c r="AA20" s="459"/>
      <c r="AB20" s="459"/>
      <c r="AC20" s="459"/>
      <c r="AD20" s="460"/>
      <c r="AE20" s="460"/>
      <c r="AF20" s="459"/>
      <c r="AG20" s="460"/>
      <c r="AH20" s="459"/>
      <c r="AI20" s="459"/>
      <c r="AJ20" s="459"/>
      <c r="AK20" s="459"/>
      <c r="AL20" s="459"/>
      <c r="AM20" s="459"/>
      <c r="AN20" s="460"/>
      <c r="AO20" s="348"/>
    </row>
    <row r="21" spans="1:41" ht="12.75">
      <c r="A21" s="89">
        <v>2007</v>
      </c>
      <c r="B21" s="337">
        <v>4370</v>
      </c>
      <c r="C21" s="93">
        <v>229100</v>
      </c>
      <c r="D21" s="84">
        <f t="shared" si="0"/>
        <v>0.019074639895242253</v>
      </c>
      <c r="E21" s="337">
        <v>1616</v>
      </c>
      <c r="F21" s="93">
        <v>80076</v>
      </c>
      <c r="G21" s="382">
        <f t="shared" si="1"/>
        <v>0.02018082821319746</v>
      </c>
      <c r="H21" s="337"/>
      <c r="I21" s="93"/>
      <c r="J21" s="84"/>
      <c r="K21" s="392">
        <v>2</v>
      </c>
      <c r="L21" s="93">
        <v>26</v>
      </c>
      <c r="M21" s="84">
        <f t="shared" si="3"/>
        <v>0.07692307692307693</v>
      </c>
      <c r="N21" s="337">
        <v>3</v>
      </c>
      <c r="O21" s="93">
        <v>30</v>
      </c>
      <c r="P21" s="382">
        <f t="shared" si="4"/>
        <v>0.1</v>
      </c>
      <c r="Q21" s="337">
        <v>141</v>
      </c>
      <c r="R21" s="93">
        <v>2543</v>
      </c>
      <c r="S21" s="382">
        <f>IF(R21=0,"NA",Q21/R21)</f>
        <v>0.0554463232402674</v>
      </c>
      <c r="T21" s="337">
        <f t="shared" si="5"/>
        <v>6132</v>
      </c>
      <c r="U21" s="396">
        <f t="shared" si="6"/>
        <v>311775</v>
      </c>
      <c r="V21" s="84">
        <f t="shared" si="2"/>
        <v>0.019668029829203754</v>
      </c>
      <c r="Y21" s="459"/>
      <c r="Z21" s="459"/>
      <c r="AA21" s="459"/>
      <c r="AB21" s="459"/>
      <c r="AC21" s="459"/>
      <c r="AD21" s="459"/>
      <c r="AE21" s="459"/>
      <c r="AF21" s="459"/>
      <c r="AG21" s="460"/>
      <c r="AH21" s="459"/>
      <c r="AI21" s="459"/>
      <c r="AJ21" s="459"/>
      <c r="AK21" s="459"/>
      <c r="AL21" s="459"/>
      <c r="AM21" s="459"/>
      <c r="AN21" s="459"/>
      <c r="AO21" s="348"/>
    </row>
    <row r="22" spans="1:41" ht="12.75">
      <c r="A22" s="89">
        <v>2008</v>
      </c>
      <c r="B22" s="337">
        <v>2867</v>
      </c>
      <c r="C22" s="93">
        <v>193027</v>
      </c>
      <c r="D22" s="84">
        <f t="shared" si="0"/>
        <v>0.014852844420728706</v>
      </c>
      <c r="E22" s="337">
        <v>991</v>
      </c>
      <c r="F22" s="93">
        <v>70709</v>
      </c>
      <c r="G22" s="382">
        <f t="shared" si="1"/>
        <v>0.01401518901412833</v>
      </c>
      <c r="H22" s="337">
        <v>279</v>
      </c>
      <c r="I22" s="93">
        <v>9653</v>
      </c>
      <c r="J22" s="84">
        <f>IF(I22=0,"NA",H22/I22)</f>
        <v>0.02890293173106806</v>
      </c>
      <c r="K22" s="392">
        <v>2</v>
      </c>
      <c r="L22" s="93">
        <v>27</v>
      </c>
      <c r="M22" s="84">
        <f t="shared" si="3"/>
        <v>0.07407407407407407</v>
      </c>
      <c r="N22" s="337">
        <v>3</v>
      </c>
      <c r="O22" s="93">
        <v>26</v>
      </c>
      <c r="P22" s="382">
        <f t="shared" si="4"/>
        <v>0.11538461538461539</v>
      </c>
      <c r="Q22" s="337">
        <v>156</v>
      </c>
      <c r="R22" s="93">
        <v>2647</v>
      </c>
      <c r="S22" s="382">
        <f>IF(R22=0,"NA",Q22/R22)</f>
        <v>0.058934642992066494</v>
      </c>
      <c r="T22" s="337">
        <f t="shared" si="5"/>
        <v>4298</v>
      </c>
      <c r="U22" s="396">
        <f t="shared" si="6"/>
        <v>276089</v>
      </c>
      <c r="V22" s="84">
        <f>IF(U22=0,"NA",T22/U22)</f>
        <v>0.015567443831518098</v>
      </c>
      <c r="Y22" s="459"/>
      <c r="Z22" s="460"/>
      <c r="AA22" s="459"/>
      <c r="AB22" s="459"/>
      <c r="AC22" s="459"/>
      <c r="AD22" s="459"/>
      <c r="AE22" s="459"/>
      <c r="AF22" s="459"/>
      <c r="AG22" s="459"/>
      <c r="AH22" s="459"/>
      <c r="AI22" s="459"/>
      <c r="AJ22" s="459"/>
      <c r="AK22" s="459"/>
      <c r="AL22" s="459"/>
      <c r="AM22" s="459"/>
      <c r="AN22" s="459"/>
      <c r="AO22" s="348"/>
    </row>
    <row r="23" spans="1:41" ht="12.75">
      <c r="A23" s="89">
        <v>2009</v>
      </c>
      <c r="B23" s="337">
        <v>893</v>
      </c>
      <c r="C23" s="93">
        <v>48544</v>
      </c>
      <c r="D23" s="84">
        <f t="shared" si="0"/>
        <v>0.01839568226763349</v>
      </c>
      <c r="E23" s="337">
        <v>207</v>
      </c>
      <c r="F23" s="93">
        <v>8017</v>
      </c>
      <c r="G23" s="382">
        <f t="shared" si="1"/>
        <v>0.02582013221903455</v>
      </c>
      <c r="H23" s="337">
        <v>96</v>
      </c>
      <c r="I23" s="93">
        <v>806</v>
      </c>
      <c r="J23" s="84">
        <f>IF(I23=0,"NA",H23/I23)</f>
        <v>0.11910669975186104</v>
      </c>
      <c r="K23" s="392">
        <v>10</v>
      </c>
      <c r="L23" s="93">
        <v>229</v>
      </c>
      <c r="M23" s="84">
        <f>IF(L23=0,"NA",K23/L23)</f>
        <v>0.043668122270742356</v>
      </c>
      <c r="N23" s="337">
        <v>1</v>
      </c>
      <c r="O23" s="93">
        <v>11</v>
      </c>
      <c r="P23" s="382">
        <f>IF(O23=0,"NA",N23/O23)</f>
        <v>0.09090909090909091</v>
      </c>
      <c r="Q23" s="337">
        <v>8</v>
      </c>
      <c r="R23" s="93">
        <v>102</v>
      </c>
      <c r="S23" s="382">
        <f>IF(R23=0,"NA",Q23/R23)</f>
        <v>0.0784313725490196</v>
      </c>
      <c r="T23" s="337">
        <f t="shared" si="5"/>
        <v>1215</v>
      </c>
      <c r="U23" s="396">
        <f t="shared" si="6"/>
        <v>57709</v>
      </c>
      <c r="V23" s="84">
        <f>IF(U23=0,"NA",T23/U23)</f>
        <v>0.02105390840250221</v>
      </c>
      <c r="Y23" s="459"/>
      <c r="Z23" s="461"/>
      <c r="AA23" s="460"/>
      <c r="AB23" s="460"/>
      <c r="AC23" s="459"/>
      <c r="AD23" s="460"/>
      <c r="AE23" s="460"/>
      <c r="AF23" s="460"/>
      <c r="AG23" s="460"/>
      <c r="AH23" s="459"/>
      <c r="AI23" s="459"/>
      <c r="AJ23" s="459"/>
      <c r="AK23" s="459"/>
      <c r="AL23" s="459"/>
      <c r="AM23" s="459"/>
      <c r="AN23" s="459"/>
      <c r="AO23" s="348"/>
    </row>
    <row r="24" spans="1:41" ht="13.5" thickBot="1">
      <c r="A24" s="89">
        <v>2010</v>
      </c>
      <c r="B24" s="369">
        <v>43</v>
      </c>
      <c r="C24" s="274">
        <v>392</v>
      </c>
      <c r="D24" s="94">
        <f t="shared" si="0"/>
        <v>0.1096938775510204</v>
      </c>
      <c r="E24" s="369">
        <v>9</v>
      </c>
      <c r="F24" s="274">
        <v>83</v>
      </c>
      <c r="G24" s="390">
        <f t="shared" si="1"/>
        <v>0.10843373493975904</v>
      </c>
      <c r="H24" s="369">
        <v>0</v>
      </c>
      <c r="I24" s="274">
        <v>14</v>
      </c>
      <c r="J24" s="94">
        <f>IF(I24=0,"NA",H24/I24)</f>
        <v>0</v>
      </c>
      <c r="K24" s="393">
        <v>0</v>
      </c>
      <c r="L24" s="274">
        <v>3</v>
      </c>
      <c r="M24" s="94">
        <f>IF(L24=0,"NA",K24/L24)</f>
        <v>0</v>
      </c>
      <c r="N24" s="369"/>
      <c r="O24" s="274"/>
      <c r="P24" s="390"/>
      <c r="Q24" s="369">
        <v>0</v>
      </c>
      <c r="R24" s="274">
        <v>3</v>
      </c>
      <c r="S24" s="390">
        <f>IF(R24=0,"NA",Q24/R24)</f>
        <v>0</v>
      </c>
      <c r="T24" s="369">
        <f t="shared" si="5"/>
        <v>52</v>
      </c>
      <c r="U24" s="398">
        <f t="shared" si="6"/>
        <v>495</v>
      </c>
      <c r="V24" s="94">
        <f>IF(U24=0,"NA",T24/U24)</f>
        <v>0.10505050505050505</v>
      </c>
      <c r="Y24" s="348"/>
      <c r="Z24" s="348"/>
      <c r="AA24" s="348"/>
      <c r="AB24" s="348"/>
      <c r="AC24" s="348"/>
      <c r="AD24" s="348"/>
      <c r="AE24" s="348"/>
      <c r="AF24" s="348"/>
      <c r="AG24" s="348"/>
      <c r="AH24" s="348"/>
      <c r="AI24" s="348"/>
      <c r="AJ24" s="348"/>
      <c r="AK24" s="348"/>
      <c r="AL24" s="348"/>
      <c r="AM24" s="348"/>
      <c r="AN24" s="348"/>
      <c r="AO24" s="348"/>
    </row>
    <row r="25" spans="1:41" ht="13.5" thickBot="1">
      <c r="A25" s="85" t="s">
        <v>11</v>
      </c>
      <c r="B25" s="218">
        <f>SUM(B10:B24)</f>
        <v>194557</v>
      </c>
      <c r="C25" s="272">
        <f>SUM(C10:C24)</f>
        <v>2520818</v>
      </c>
      <c r="D25" s="95">
        <f>B25/C25</f>
        <v>0.07718010582279244</v>
      </c>
      <c r="E25" s="218">
        <f>SUM(E10:E24)</f>
        <v>77431</v>
      </c>
      <c r="F25" s="272">
        <f>SUM(F10:F24)</f>
        <v>926307</v>
      </c>
      <c r="G25" s="95">
        <f>E25/F25</f>
        <v>0.08359107725624441</v>
      </c>
      <c r="H25" s="394">
        <f>SUM(H10:H24)</f>
        <v>375</v>
      </c>
      <c r="I25" s="395">
        <f>SUM(I10:I24)</f>
        <v>10473</v>
      </c>
      <c r="J25" s="368">
        <f>H25/I25</f>
        <v>0.03580635920939559</v>
      </c>
      <c r="K25" s="218">
        <f>SUM(K10:K24)</f>
        <v>452</v>
      </c>
      <c r="L25" s="272">
        <f>SUM(L10:L24)</f>
        <v>2968</v>
      </c>
      <c r="M25" s="95">
        <f>K25/L25</f>
        <v>0.1522911051212938</v>
      </c>
      <c r="N25" s="218">
        <f>SUM(N10:N24)</f>
        <v>44</v>
      </c>
      <c r="O25" s="272">
        <f>SUM(O10:O24)</f>
        <v>216</v>
      </c>
      <c r="P25" s="95">
        <f>N25/O25</f>
        <v>0.2037037037037037</v>
      </c>
      <c r="Q25" s="394">
        <f>SUM(Q10:Q24)</f>
        <v>305</v>
      </c>
      <c r="R25" s="395">
        <f>SUM(R10:R24)</f>
        <v>5295</v>
      </c>
      <c r="S25" s="368">
        <f>Q25/R25</f>
        <v>0.05760151085930123</v>
      </c>
      <c r="T25" s="394">
        <f>SUM(T10:T24)</f>
        <v>273164</v>
      </c>
      <c r="U25" s="395">
        <f>SUM(U10:U24)</f>
        <v>3466077</v>
      </c>
      <c r="V25" s="368">
        <f>T25/U25</f>
        <v>0.07881071309148642</v>
      </c>
      <c r="Y25" s="348"/>
      <c r="Z25" s="462"/>
      <c r="AA25" s="462"/>
      <c r="AB25" s="462"/>
      <c r="AC25" s="462"/>
      <c r="AD25" s="462"/>
      <c r="AE25" s="462"/>
      <c r="AF25" s="462"/>
      <c r="AG25" s="462"/>
      <c r="AH25" s="462"/>
      <c r="AI25" s="462"/>
      <c r="AJ25" s="462"/>
      <c r="AK25" s="462"/>
      <c r="AL25" s="462"/>
      <c r="AM25" s="462"/>
      <c r="AN25" s="462"/>
      <c r="AO25" s="348"/>
    </row>
    <row r="26" spans="1:46" ht="12.75">
      <c r="A26" s="463"/>
      <c r="B26" s="376"/>
      <c r="C26" s="376"/>
      <c r="D26" s="384"/>
      <c r="E26" s="376"/>
      <c r="F26" s="376"/>
      <c r="G26" s="384"/>
      <c r="H26" s="376"/>
      <c r="I26" s="376"/>
      <c r="J26" s="384"/>
      <c r="K26" s="376"/>
      <c r="L26" s="376"/>
      <c r="M26" s="384"/>
      <c r="N26" s="376"/>
      <c r="O26" s="376"/>
      <c r="P26" s="384"/>
      <c r="Q26" s="376"/>
      <c r="R26" s="376"/>
      <c r="S26" s="384"/>
      <c r="T26" s="376"/>
      <c r="U26" s="376"/>
      <c r="V26" s="384"/>
      <c r="Z26" s="376"/>
      <c r="AA26" s="376"/>
      <c r="AB26" s="384"/>
      <c r="AE26" s="457"/>
      <c r="AF26" s="348"/>
      <c r="AG26" s="348"/>
      <c r="AH26" s="348"/>
      <c r="AI26" s="348"/>
      <c r="AJ26" s="348"/>
      <c r="AK26" s="348"/>
      <c r="AL26" s="348"/>
      <c r="AM26" s="348"/>
      <c r="AN26" s="348"/>
      <c r="AO26" s="348"/>
      <c r="AP26" s="348"/>
      <c r="AQ26" s="348"/>
      <c r="AR26" s="348"/>
      <c r="AS26" s="348"/>
      <c r="AT26" s="348"/>
    </row>
    <row r="27" spans="1:46" ht="12.75">
      <c r="A27" s="287"/>
      <c r="L27" s="464"/>
      <c r="M27" s="464"/>
      <c r="Q27" s="464"/>
      <c r="R27" s="464"/>
      <c r="AE27" s="459"/>
      <c r="AF27" s="460"/>
      <c r="AG27" s="460"/>
      <c r="AH27" s="460"/>
      <c r="AI27" s="348"/>
      <c r="AJ27" s="348"/>
      <c r="AK27" s="460"/>
      <c r="AL27" s="460"/>
      <c r="AM27" s="460"/>
      <c r="AN27" s="348"/>
      <c r="AO27" s="348"/>
      <c r="AP27" s="348"/>
      <c r="AQ27" s="348"/>
      <c r="AR27" s="348"/>
      <c r="AS27" s="348"/>
      <c r="AT27" s="348"/>
    </row>
    <row r="28" spans="31:46" ht="12.75">
      <c r="AE28" s="459"/>
      <c r="AF28" s="460"/>
      <c r="AG28" s="460"/>
      <c r="AH28" s="460"/>
      <c r="AI28" s="348"/>
      <c r="AJ28" s="348"/>
      <c r="AK28" s="459"/>
      <c r="AL28" s="460"/>
      <c r="AM28" s="460"/>
      <c r="AN28" s="348"/>
      <c r="AO28" s="348"/>
      <c r="AP28" s="348"/>
      <c r="AQ28" s="348"/>
      <c r="AR28" s="348"/>
      <c r="AS28" s="348"/>
      <c r="AT28" s="348"/>
    </row>
    <row r="29" spans="21:46" ht="12.75">
      <c r="U29" s="348"/>
      <c r="V29" s="348"/>
      <c r="W29" s="348"/>
      <c r="X29" s="348"/>
      <c r="Y29" s="348"/>
      <c r="Z29" s="348"/>
      <c r="AA29" s="348"/>
      <c r="AB29" s="348"/>
      <c r="AC29" s="460"/>
      <c r="AD29" s="460"/>
      <c r="AE29" s="459"/>
      <c r="AF29" s="460"/>
      <c r="AG29" s="460"/>
      <c r="AH29" s="460"/>
      <c r="AI29" s="348"/>
      <c r="AJ29" s="348"/>
      <c r="AK29" s="459"/>
      <c r="AL29" s="459"/>
      <c r="AM29" s="460"/>
      <c r="AN29" s="348"/>
      <c r="AO29" s="348"/>
      <c r="AP29" s="348"/>
      <c r="AQ29" s="348"/>
      <c r="AR29" s="348"/>
      <c r="AS29" s="348"/>
      <c r="AT29" s="348"/>
    </row>
    <row r="30" spans="21:46" ht="12.75">
      <c r="U30" s="348"/>
      <c r="V30" s="348"/>
      <c r="W30" s="348"/>
      <c r="X30" s="348"/>
      <c r="Y30" s="348"/>
      <c r="Z30" s="348"/>
      <c r="AA30" s="348"/>
      <c r="AB30" s="348"/>
      <c r="AC30" s="460"/>
      <c r="AD30" s="460"/>
      <c r="AE30" s="459"/>
      <c r="AF30" s="460"/>
      <c r="AG30" s="460"/>
      <c r="AH30" s="460"/>
      <c r="AI30" s="348"/>
      <c r="AJ30" s="348"/>
      <c r="AK30" s="459"/>
      <c r="AL30" s="460"/>
      <c r="AM30" s="460"/>
      <c r="AN30" s="348"/>
      <c r="AO30" s="348"/>
      <c r="AP30" s="348"/>
      <c r="AQ30" s="348"/>
      <c r="AR30" s="348"/>
      <c r="AS30" s="348"/>
      <c r="AT30" s="348"/>
    </row>
    <row r="31" spans="20:46" ht="12.75">
      <c r="T31" s="460"/>
      <c r="U31" s="460"/>
      <c r="V31" s="348"/>
      <c r="W31" s="348"/>
      <c r="X31" s="348"/>
      <c r="Y31" s="348"/>
      <c r="Z31" s="348"/>
      <c r="AA31" s="348"/>
      <c r="AB31" s="348"/>
      <c r="AE31" s="459"/>
      <c r="AF31" s="460"/>
      <c r="AG31" s="460"/>
      <c r="AH31" s="460"/>
      <c r="AI31" s="348"/>
      <c r="AJ31" s="348"/>
      <c r="AK31" s="459"/>
      <c r="AL31" s="460"/>
      <c r="AM31" s="460"/>
      <c r="AN31" s="348"/>
      <c r="AO31" s="348"/>
      <c r="AP31" s="348"/>
      <c r="AQ31" s="348"/>
      <c r="AR31" s="348"/>
      <c r="AS31" s="348"/>
      <c r="AT31" s="348"/>
    </row>
    <row r="32" spans="20:46" ht="12.75">
      <c r="T32" s="460"/>
      <c r="U32" s="460"/>
      <c r="V32" s="348"/>
      <c r="W32" s="348"/>
      <c r="X32" s="348"/>
      <c r="Y32" s="348"/>
      <c r="Z32" s="348"/>
      <c r="AA32" s="348"/>
      <c r="AB32" s="348"/>
      <c r="AE32" s="459"/>
      <c r="AF32" s="460"/>
      <c r="AG32" s="460"/>
      <c r="AH32" s="460"/>
      <c r="AI32" s="348"/>
      <c r="AJ32" s="348"/>
      <c r="AK32" s="459"/>
      <c r="AL32" s="460"/>
      <c r="AM32" s="460"/>
      <c r="AN32" s="348"/>
      <c r="AO32" s="348"/>
      <c r="AP32" s="348"/>
      <c r="AQ32" s="348"/>
      <c r="AR32" s="348"/>
      <c r="AS32" s="348"/>
      <c r="AT32" s="348"/>
    </row>
    <row r="33" spans="20:46" ht="12.75">
      <c r="T33" s="460"/>
      <c r="U33" s="460"/>
      <c r="V33" s="348"/>
      <c r="W33" s="348"/>
      <c r="X33" s="348"/>
      <c r="Y33" s="348"/>
      <c r="Z33" s="348"/>
      <c r="AA33" s="348"/>
      <c r="AB33" s="348"/>
      <c r="AE33" s="459"/>
      <c r="AF33" s="460"/>
      <c r="AG33" s="460"/>
      <c r="AH33" s="460"/>
      <c r="AI33" s="348"/>
      <c r="AJ33" s="348"/>
      <c r="AK33" s="459"/>
      <c r="AL33" s="459"/>
      <c r="AM33" s="460"/>
      <c r="AN33" s="348"/>
      <c r="AO33" s="348"/>
      <c r="AP33" s="348"/>
      <c r="AQ33" s="348"/>
      <c r="AR33" s="348"/>
      <c r="AS33" s="348"/>
      <c r="AT33" s="348"/>
    </row>
    <row r="34" spans="20:46" ht="12.75">
      <c r="T34" s="460"/>
      <c r="U34" s="460"/>
      <c r="V34" s="348"/>
      <c r="W34" s="348"/>
      <c r="X34" s="348"/>
      <c r="Y34" s="348"/>
      <c r="Z34" s="348"/>
      <c r="AA34" s="348"/>
      <c r="AB34" s="348"/>
      <c r="AE34" s="459"/>
      <c r="AF34" s="460"/>
      <c r="AG34" s="460"/>
      <c r="AH34" s="460"/>
      <c r="AI34" s="348"/>
      <c r="AJ34" s="348"/>
      <c r="AK34" s="459"/>
      <c r="AL34" s="460"/>
      <c r="AM34" s="460"/>
      <c r="AN34" s="348"/>
      <c r="AO34" s="348"/>
      <c r="AP34" s="348"/>
      <c r="AQ34" s="348"/>
      <c r="AR34" s="348"/>
      <c r="AS34" s="348"/>
      <c r="AT34" s="348"/>
    </row>
    <row r="35" spans="20:46" ht="12.75">
      <c r="T35" s="460"/>
      <c r="U35" s="460"/>
      <c r="V35" s="348"/>
      <c r="W35" s="348"/>
      <c r="X35" s="348"/>
      <c r="Y35" s="348"/>
      <c r="Z35" s="348"/>
      <c r="AA35" s="348"/>
      <c r="AB35" s="348"/>
      <c r="AE35" s="459"/>
      <c r="AF35" s="460"/>
      <c r="AG35" s="460"/>
      <c r="AH35" s="460"/>
      <c r="AI35" s="348"/>
      <c r="AJ35" s="348"/>
      <c r="AK35" s="459"/>
      <c r="AL35" s="460"/>
      <c r="AM35" s="460"/>
      <c r="AN35" s="348"/>
      <c r="AO35" s="348"/>
      <c r="AP35" s="348"/>
      <c r="AQ35" s="348"/>
      <c r="AR35" s="348"/>
      <c r="AS35" s="348"/>
      <c r="AT35" s="348"/>
    </row>
    <row r="36" spans="20:46" ht="12.75">
      <c r="T36" s="460"/>
      <c r="U36" s="459"/>
      <c r="V36" s="348"/>
      <c r="W36" s="348"/>
      <c r="X36" s="348"/>
      <c r="Y36" s="348"/>
      <c r="Z36" s="348"/>
      <c r="AA36" s="348"/>
      <c r="AB36" s="348"/>
      <c r="AE36" s="459"/>
      <c r="AF36" s="460"/>
      <c r="AG36" s="460"/>
      <c r="AH36" s="460"/>
      <c r="AI36" s="348"/>
      <c r="AJ36" s="348"/>
      <c r="AK36" s="459"/>
      <c r="AL36" s="459"/>
      <c r="AM36" s="460"/>
      <c r="AN36" s="348"/>
      <c r="AO36" s="348"/>
      <c r="AP36" s="348"/>
      <c r="AQ36" s="348"/>
      <c r="AR36" s="348"/>
      <c r="AS36" s="348"/>
      <c r="AT36" s="348"/>
    </row>
    <row r="37" spans="20:46" ht="12.75">
      <c r="T37" s="460"/>
      <c r="U37" s="460"/>
      <c r="V37" s="348"/>
      <c r="W37" s="348"/>
      <c r="X37" s="348"/>
      <c r="Y37" s="348"/>
      <c r="Z37" s="348"/>
      <c r="AA37" s="348"/>
      <c r="AB37" s="348"/>
      <c r="AE37" s="459"/>
      <c r="AF37" s="460"/>
      <c r="AG37" s="460"/>
      <c r="AH37" s="460"/>
      <c r="AI37" s="348"/>
      <c r="AJ37" s="348"/>
      <c r="AK37" s="459"/>
      <c r="AL37" s="459"/>
      <c r="AM37" s="460"/>
      <c r="AN37" s="348"/>
      <c r="AO37" s="348"/>
      <c r="AP37" s="348"/>
      <c r="AQ37" s="348"/>
      <c r="AR37" s="348"/>
      <c r="AS37" s="348"/>
      <c r="AT37" s="348"/>
    </row>
    <row r="38" spans="20:46" ht="15.75" customHeight="1">
      <c r="T38" s="459"/>
      <c r="U38" s="460"/>
      <c r="V38" s="348"/>
      <c r="W38" s="348"/>
      <c r="X38" s="348"/>
      <c r="Y38" s="348"/>
      <c r="Z38" s="348"/>
      <c r="AA38" s="348"/>
      <c r="AB38" s="348"/>
      <c r="AE38" s="459"/>
      <c r="AF38" s="459"/>
      <c r="AG38" s="459"/>
      <c r="AH38" s="459"/>
      <c r="AI38" s="348"/>
      <c r="AJ38" s="348"/>
      <c r="AK38" s="459"/>
      <c r="AL38" s="460"/>
      <c r="AM38" s="460"/>
      <c r="AN38" s="348"/>
      <c r="AO38" s="348"/>
      <c r="AP38" s="348"/>
      <c r="AQ38" s="348"/>
      <c r="AR38" s="348"/>
      <c r="AS38" s="348"/>
      <c r="AT38" s="348"/>
    </row>
    <row r="39" spans="20:46" ht="12.75">
      <c r="T39" s="459"/>
      <c r="U39" s="459"/>
      <c r="V39" s="348"/>
      <c r="W39" s="348"/>
      <c r="X39" s="348"/>
      <c r="Y39" s="348"/>
      <c r="Z39" s="348"/>
      <c r="AA39" s="348"/>
      <c r="AB39" s="348"/>
      <c r="AE39" s="459"/>
      <c r="AF39" s="459"/>
      <c r="AG39" s="459"/>
      <c r="AH39" s="459"/>
      <c r="AI39" s="348"/>
      <c r="AJ39" s="348"/>
      <c r="AK39" s="459"/>
      <c r="AL39" s="460"/>
      <c r="AM39" s="460"/>
      <c r="AN39" s="348"/>
      <c r="AO39" s="348"/>
      <c r="AP39" s="348"/>
      <c r="AQ39" s="348"/>
      <c r="AR39" s="348"/>
      <c r="AS39" s="348"/>
      <c r="AT39" s="348"/>
    </row>
    <row r="40" spans="20:46" ht="12.75" customHeight="1">
      <c r="T40" s="459"/>
      <c r="U40" s="459"/>
      <c r="V40" s="348"/>
      <c r="W40" s="348"/>
      <c r="X40" s="348"/>
      <c r="Y40" s="348"/>
      <c r="Z40" s="348"/>
      <c r="AA40" s="348"/>
      <c r="AB40" s="348"/>
      <c r="AE40" s="459"/>
      <c r="AF40" s="460"/>
      <c r="AG40" s="459"/>
      <c r="AH40" s="459"/>
      <c r="AI40" s="348"/>
      <c r="AJ40" s="348"/>
      <c r="AK40" s="459"/>
      <c r="AL40" s="459"/>
      <c r="AM40" s="460"/>
      <c r="AN40" s="348"/>
      <c r="AO40" s="348"/>
      <c r="AP40" s="348"/>
      <c r="AQ40" s="348"/>
      <c r="AR40" s="348"/>
      <c r="AS40" s="348"/>
      <c r="AT40" s="348"/>
    </row>
    <row r="41" spans="20:46" ht="12.75">
      <c r="T41" s="348"/>
      <c r="U41" s="348"/>
      <c r="V41" s="348"/>
      <c r="W41" s="348"/>
      <c r="X41" s="348"/>
      <c r="Y41" s="348"/>
      <c r="Z41" s="348"/>
      <c r="AA41" s="348"/>
      <c r="AB41" s="348"/>
      <c r="AE41" s="459"/>
      <c r="AF41" s="460"/>
      <c r="AG41" s="460"/>
      <c r="AH41" s="460"/>
      <c r="AI41" s="348"/>
      <c r="AJ41" s="348"/>
      <c r="AK41" s="460"/>
      <c r="AL41" s="460"/>
      <c r="AM41" s="459"/>
      <c r="AN41" s="348"/>
      <c r="AO41" s="348"/>
      <c r="AP41" s="348"/>
      <c r="AQ41" s="348"/>
      <c r="AR41" s="348"/>
      <c r="AS41" s="348"/>
      <c r="AT41" s="348"/>
    </row>
    <row r="42" spans="20:46" ht="12.75">
      <c r="T42" s="348"/>
      <c r="U42" s="348"/>
      <c r="V42" s="348"/>
      <c r="W42" s="348"/>
      <c r="X42" s="348"/>
      <c r="Y42" s="348"/>
      <c r="Z42" s="348"/>
      <c r="AA42" s="348"/>
      <c r="AB42" s="348"/>
      <c r="AE42" s="348"/>
      <c r="AF42" s="348"/>
      <c r="AG42" s="348"/>
      <c r="AH42" s="348"/>
      <c r="AI42" s="348"/>
      <c r="AJ42" s="348"/>
      <c r="AK42" s="348"/>
      <c r="AL42" s="348"/>
      <c r="AM42" s="348"/>
      <c r="AN42" s="348"/>
      <c r="AO42" s="348"/>
      <c r="AP42" s="348"/>
      <c r="AQ42" s="348"/>
      <c r="AR42" s="348"/>
      <c r="AS42" s="348"/>
      <c r="AT42" s="348"/>
    </row>
    <row r="43" spans="20:46" ht="12.75">
      <c r="T43" s="330"/>
      <c r="U43" s="330"/>
      <c r="V43" s="348"/>
      <c r="W43" s="348"/>
      <c r="X43" s="348"/>
      <c r="Y43" s="348"/>
      <c r="Z43" s="348"/>
      <c r="AA43" s="348"/>
      <c r="AB43" s="348"/>
      <c r="AE43" s="348"/>
      <c r="AF43" s="348"/>
      <c r="AG43" s="348"/>
      <c r="AH43" s="348"/>
      <c r="AI43" s="348"/>
      <c r="AJ43" s="348"/>
      <c r="AK43" s="348"/>
      <c r="AL43" s="348"/>
      <c r="AM43" s="348"/>
      <c r="AN43" s="348"/>
      <c r="AO43" s="348"/>
      <c r="AP43" s="348"/>
      <c r="AQ43" s="348"/>
      <c r="AR43" s="348"/>
      <c r="AS43" s="348"/>
      <c r="AT43" s="348"/>
    </row>
    <row r="44" spans="20:46" ht="12.75">
      <c r="T44" s="457"/>
      <c r="U44" s="457"/>
      <c r="V44" s="348"/>
      <c r="W44" s="348"/>
      <c r="X44" s="348"/>
      <c r="Y44" s="348"/>
      <c r="Z44" s="348"/>
      <c r="AA44" s="348"/>
      <c r="AB44" s="348"/>
      <c r="AE44" s="457"/>
      <c r="AF44" s="348"/>
      <c r="AG44" s="348"/>
      <c r="AH44" s="348"/>
      <c r="AI44" s="348"/>
      <c r="AJ44" s="348"/>
      <c r="AK44" s="348"/>
      <c r="AL44" s="348"/>
      <c r="AM44" s="348"/>
      <c r="AN44" s="348"/>
      <c r="AO44" s="348"/>
      <c r="AP44" s="348"/>
      <c r="AQ44" s="348"/>
      <c r="AR44" s="348"/>
      <c r="AS44" s="348"/>
      <c r="AT44" s="348"/>
    </row>
    <row r="45" spans="20:46" ht="12.75">
      <c r="T45" s="460"/>
      <c r="U45" s="460"/>
      <c r="V45" s="348"/>
      <c r="W45" s="348"/>
      <c r="X45" s="348"/>
      <c r="Y45" s="348"/>
      <c r="Z45" s="348"/>
      <c r="AA45" s="348"/>
      <c r="AB45" s="348"/>
      <c r="AE45" s="459"/>
      <c r="AF45" s="460"/>
      <c r="AG45" s="460"/>
      <c r="AH45" s="460"/>
      <c r="AI45" s="348"/>
      <c r="AJ45" s="348"/>
      <c r="AK45" s="459"/>
      <c r="AL45" s="460"/>
      <c r="AM45" s="459"/>
      <c r="AN45" s="348"/>
      <c r="AO45" s="348"/>
      <c r="AP45" s="348"/>
      <c r="AQ45" s="348"/>
      <c r="AR45" s="348"/>
      <c r="AS45" s="348"/>
      <c r="AT45" s="348"/>
    </row>
    <row r="46" spans="20:46" ht="12.75">
      <c r="T46" s="460"/>
      <c r="U46" s="460"/>
      <c r="V46" s="348"/>
      <c r="W46" s="348"/>
      <c r="X46" s="348"/>
      <c r="Y46" s="348"/>
      <c r="Z46" s="348"/>
      <c r="AA46" s="348"/>
      <c r="AB46" s="348"/>
      <c r="AE46" s="459"/>
      <c r="AF46" s="459"/>
      <c r="AG46" s="460"/>
      <c r="AH46" s="460"/>
      <c r="AI46" s="348"/>
      <c r="AJ46" s="348"/>
      <c r="AK46" s="459"/>
      <c r="AL46" s="460"/>
      <c r="AM46" s="459"/>
      <c r="AN46" s="348"/>
      <c r="AO46" s="348"/>
      <c r="AP46" s="348"/>
      <c r="AQ46" s="348"/>
      <c r="AR46" s="348"/>
      <c r="AS46" s="348"/>
      <c r="AT46" s="348"/>
    </row>
    <row r="47" spans="20:46" ht="12.75">
      <c r="T47" s="460"/>
      <c r="U47" s="460"/>
      <c r="V47" s="348"/>
      <c r="W47" s="348"/>
      <c r="X47" s="348"/>
      <c r="Y47" s="348"/>
      <c r="Z47" s="348"/>
      <c r="AA47" s="348"/>
      <c r="AB47" s="348"/>
      <c r="AE47" s="459"/>
      <c r="AF47" s="460"/>
      <c r="AG47" s="460"/>
      <c r="AH47" s="460"/>
      <c r="AI47" s="348"/>
      <c r="AJ47" s="348"/>
      <c r="AK47" s="459"/>
      <c r="AL47" s="459"/>
      <c r="AM47" s="459"/>
      <c r="AN47" s="348"/>
      <c r="AO47" s="348"/>
      <c r="AP47" s="348"/>
      <c r="AQ47" s="348"/>
      <c r="AR47" s="348"/>
      <c r="AS47" s="348"/>
      <c r="AT47" s="348"/>
    </row>
    <row r="48" spans="20:46" ht="12.75">
      <c r="T48" s="460"/>
      <c r="U48" s="460"/>
      <c r="V48" s="348"/>
      <c r="W48" s="348"/>
      <c r="X48" s="348"/>
      <c r="Y48" s="348"/>
      <c r="Z48" s="348"/>
      <c r="AA48" s="348"/>
      <c r="AB48" s="348"/>
      <c r="AE48" s="459"/>
      <c r="AF48" s="460"/>
      <c r="AG48" s="460"/>
      <c r="AH48" s="460"/>
      <c r="AI48" s="348"/>
      <c r="AJ48" s="348"/>
      <c r="AK48" s="459"/>
      <c r="AL48" s="459"/>
      <c r="AM48" s="459"/>
      <c r="AN48" s="348"/>
      <c r="AO48" s="348"/>
      <c r="AP48" s="348"/>
      <c r="AQ48" s="348"/>
      <c r="AR48" s="348"/>
      <c r="AS48" s="348"/>
      <c r="AT48" s="348"/>
    </row>
    <row r="49" spans="20:46" ht="12.75">
      <c r="T49" s="460"/>
      <c r="U49" s="460"/>
      <c r="V49" s="348"/>
      <c r="W49" s="348"/>
      <c r="X49" s="348" t="s">
        <v>53</v>
      </c>
      <c r="Y49" s="348"/>
      <c r="Z49" s="348"/>
      <c r="AA49" s="348"/>
      <c r="AB49" s="348"/>
      <c r="AE49" s="459"/>
      <c r="AF49" s="459"/>
      <c r="AG49" s="460"/>
      <c r="AH49" s="460"/>
      <c r="AI49" s="348"/>
      <c r="AJ49" s="348"/>
      <c r="AK49" s="459"/>
      <c r="AL49" s="459"/>
      <c r="AM49" s="459"/>
      <c r="AN49" s="348"/>
      <c r="AO49" s="348"/>
      <c r="AP49" s="348"/>
      <c r="AQ49" s="348"/>
      <c r="AR49" s="348"/>
      <c r="AS49" s="348"/>
      <c r="AT49" s="348"/>
    </row>
    <row r="50" spans="20:46" ht="12.75">
      <c r="T50" s="460"/>
      <c r="U50" s="460"/>
      <c r="V50" s="348"/>
      <c r="W50" s="348"/>
      <c r="X50" s="348"/>
      <c r="Y50" s="348"/>
      <c r="Z50" s="348"/>
      <c r="AA50" s="348"/>
      <c r="AB50" s="348"/>
      <c r="AE50" s="459"/>
      <c r="AF50" s="459"/>
      <c r="AG50" s="460"/>
      <c r="AH50" s="460"/>
      <c r="AI50" s="348"/>
      <c r="AJ50" s="348"/>
      <c r="AK50" s="459"/>
      <c r="AL50" s="459"/>
      <c r="AM50" s="459"/>
      <c r="AN50" s="348"/>
      <c r="AO50" s="348"/>
      <c r="AP50" s="348"/>
      <c r="AQ50" s="348"/>
      <c r="AR50" s="348"/>
      <c r="AS50" s="348"/>
      <c r="AT50" s="348"/>
    </row>
    <row r="51" spans="20:46" ht="12.75">
      <c r="T51" s="460"/>
      <c r="U51" s="460"/>
      <c r="V51" s="348"/>
      <c r="W51" s="348"/>
      <c r="X51" s="348"/>
      <c r="Y51" s="348"/>
      <c r="Z51" s="348"/>
      <c r="AA51" s="348"/>
      <c r="AB51" s="348"/>
      <c r="AE51" s="459"/>
      <c r="AF51" s="459"/>
      <c r="AG51" s="460"/>
      <c r="AH51" s="460"/>
      <c r="AI51" s="348"/>
      <c r="AJ51" s="348"/>
      <c r="AK51" s="459"/>
      <c r="AL51" s="459"/>
      <c r="AM51" s="459"/>
      <c r="AN51" s="348"/>
      <c r="AO51" s="348"/>
      <c r="AP51" s="348"/>
      <c r="AQ51" s="348"/>
      <c r="AR51" s="348"/>
      <c r="AS51" s="348"/>
      <c r="AT51" s="348"/>
    </row>
    <row r="52" spans="20:46" ht="12.75">
      <c r="T52" s="460"/>
      <c r="U52" s="460"/>
      <c r="V52" s="348"/>
      <c r="W52" s="348"/>
      <c r="X52" s="348"/>
      <c r="Y52" s="348"/>
      <c r="Z52" s="348"/>
      <c r="AA52" s="348"/>
      <c r="AB52" s="348"/>
      <c r="AE52" s="459"/>
      <c r="AF52" s="459"/>
      <c r="AG52" s="460"/>
      <c r="AH52" s="460"/>
      <c r="AI52" s="348"/>
      <c r="AJ52" s="348"/>
      <c r="AK52" s="459"/>
      <c r="AL52" s="459"/>
      <c r="AM52" s="459"/>
      <c r="AN52" s="348"/>
      <c r="AO52" s="348"/>
      <c r="AP52" s="348"/>
      <c r="AQ52" s="348"/>
      <c r="AR52" s="348"/>
      <c r="AS52" s="348"/>
      <c r="AT52" s="348"/>
    </row>
    <row r="53" spans="20:46" ht="12.75">
      <c r="T53" s="460"/>
      <c r="U53" s="460"/>
      <c r="V53" s="348"/>
      <c r="W53" s="348"/>
      <c r="X53" s="348"/>
      <c r="Y53" s="348"/>
      <c r="Z53" s="348"/>
      <c r="AA53" s="348"/>
      <c r="AB53" s="348"/>
      <c r="AE53" s="459"/>
      <c r="AF53" s="459"/>
      <c r="AG53" s="460"/>
      <c r="AH53" s="460"/>
      <c r="AI53" s="348"/>
      <c r="AJ53" s="348"/>
      <c r="AK53" s="459"/>
      <c r="AL53" s="459"/>
      <c r="AM53" s="459"/>
      <c r="AN53" s="348"/>
      <c r="AO53" s="348"/>
      <c r="AP53" s="348"/>
      <c r="AQ53" s="348"/>
      <c r="AR53" s="348"/>
      <c r="AS53" s="348"/>
      <c r="AT53" s="348"/>
    </row>
    <row r="54" spans="20:46" ht="12.75">
      <c r="T54" s="460"/>
      <c r="U54" s="460"/>
      <c r="V54" s="348"/>
      <c r="W54" s="348"/>
      <c r="X54" s="348"/>
      <c r="Y54" s="348"/>
      <c r="Z54" s="348"/>
      <c r="AA54" s="348"/>
      <c r="AB54" s="348"/>
      <c r="AE54" s="459"/>
      <c r="AF54" s="459"/>
      <c r="AG54" s="460"/>
      <c r="AH54" s="460"/>
      <c r="AI54" s="348"/>
      <c r="AJ54" s="348"/>
      <c r="AK54" s="459"/>
      <c r="AL54" s="459"/>
      <c r="AM54" s="459"/>
      <c r="AN54" s="348"/>
      <c r="AO54" s="348"/>
      <c r="AP54" s="348"/>
      <c r="AQ54" s="348"/>
      <c r="AR54" s="348"/>
      <c r="AS54" s="348"/>
      <c r="AT54" s="348"/>
    </row>
    <row r="55" spans="20:46" ht="15.75" customHeight="1">
      <c r="T55" s="460"/>
      <c r="U55" s="460"/>
      <c r="V55" s="348"/>
      <c r="W55" s="348"/>
      <c r="X55" s="348"/>
      <c r="Y55" s="348"/>
      <c r="Z55" s="348"/>
      <c r="AA55" s="348"/>
      <c r="AB55" s="348"/>
      <c r="AE55" s="459"/>
      <c r="AF55" s="459"/>
      <c r="AG55" s="460"/>
      <c r="AH55" s="460"/>
      <c r="AI55" s="348"/>
      <c r="AJ55" s="348"/>
      <c r="AK55" s="459"/>
      <c r="AL55" s="459"/>
      <c r="AM55" s="459"/>
      <c r="AN55" s="348"/>
      <c r="AO55" s="348"/>
      <c r="AP55" s="348"/>
      <c r="AQ55" s="348"/>
      <c r="AR55" s="348"/>
      <c r="AS55" s="348"/>
      <c r="AT55" s="348"/>
    </row>
    <row r="56" spans="20:46" ht="12.75">
      <c r="T56" s="459"/>
      <c r="U56" s="460"/>
      <c r="V56" s="348"/>
      <c r="W56" s="348"/>
      <c r="X56" s="348"/>
      <c r="Y56" s="348"/>
      <c r="Z56" s="348"/>
      <c r="AA56" s="348"/>
      <c r="AB56" s="348"/>
      <c r="AE56" s="459"/>
      <c r="AF56" s="459"/>
      <c r="AG56" s="460"/>
      <c r="AH56" s="460"/>
      <c r="AI56" s="348"/>
      <c r="AJ56" s="348"/>
      <c r="AK56" s="459"/>
      <c r="AL56" s="459"/>
      <c r="AM56" s="459"/>
      <c r="AN56" s="348"/>
      <c r="AO56" s="348"/>
      <c r="AP56" s="348"/>
      <c r="AQ56" s="348"/>
      <c r="AR56" s="348"/>
      <c r="AS56" s="348"/>
      <c r="AT56" s="348"/>
    </row>
    <row r="57" spans="20:46" ht="12.75">
      <c r="T57" s="459"/>
      <c r="U57" s="459"/>
      <c r="V57" s="348"/>
      <c r="W57" s="348"/>
      <c r="X57" s="348"/>
      <c r="Y57" s="348"/>
      <c r="Z57" s="348"/>
      <c r="AA57" s="348"/>
      <c r="AB57" s="348"/>
      <c r="AE57" s="459"/>
      <c r="AF57" s="459"/>
      <c r="AG57" s="459"/>
      <c r="AH57" s="459"/>
      <c r="AI57" s="348"/>
      <c r="AJ57" s="348"/>
      <c r="AK57" s="459"/>
      <c r="AL57" s="459"/>
      <c r="AM57" s="459"/>
      <c r="AN57" s="348"/>
      <c r="AO57" s="348"/>
      <c r="AP57" s="348"/>
      <c r="AQ57" s="348"/>
      <c r="AR57" s="348"/>
      <c r="AS57" s="348"/>
      <c r="AT57" s="348"/>
    </row>
    <row r="58" spans="20:46" ht="12.75">
      <c r="T58" s="459"/>
      <c r="U58" s="459"/>
      <c r="V58" s="348"/>
      <c r="W58" s="348"/>
      <c r="X58" s="348"/>
      <c r="Y58" s="348"/>
      <c r="Z58" s="348"/>
      <c r="AA58" s="348"/>
      <c r="AB58" s="348"/>
      <c r="AE58" s="459"/>
      <c r="AF58" s="459"/>
      <c r="AG58" s="459"/>
      <c r="AH58" s="459"/>
      <c r="AI58" s="348"/>
      <c r="AJ58" s="348"/>
      <c r="AK58" s="459"/>
      <c r="AL58" s="459"/>
      <c r="AM58" s="459"/>
      <c r="AN58" s="348"/>
      <c r="AO58" s="348"/>
      <c r="AP58" s="348"/>
      <c r="AQ58" s="348"/>
      <c r="AR58" s="348"/>
      <c r="AS58" s="348"/>
      <c r="AT58" s="348"/>
    </row>
    <row r="59" spans="20:46" ht="12.75">
      <c r="T59" s="348"/>
      <c r="U59" s="348"/>
      <c r="V59" s="348"/>
      <c r="W59" s="348"/>
      <c r="X59" s="348"/>
      <c r="Y59" s="348"/>
      <c r="Z59" s="348"/>
      <c r="AA59" s="348"/>
      <c r="AB59" s="348"/>
      <c r="AE59" s="459"/>
      <c r="AF59" s="459"/>
      <c r="AG59" s="460"/>
      <c r="AH59" s="460"/>
      <c r="AI59" s="348"/>
      <c r="AJ59" s="348"/>
      <c r="AK59" s="459"/>
      <c r="AL59" s="459"/>
      <c r="AM59" s="459"/>
      <c r="AN59" s="348"/>
      <c r="AO59" s="348"/>
      <c r="AP59" s="348"/>
      <c r="AQ59" s="348"/>
      <c r="AR59" s="348"/>
      <c r="AS59" s="348"/>
      <c r="AT59" s="348"/>
    </row>
    <row r="60" spans="20:46" ht="12.75">
      <c r="T60" s="348"/>
      <c r="U60" s="348"/>
      <c r="V60" s="348"/>
      <c r="W60" s="348"/>
      <c r="X60" s="348"/>
      <c r="Y60" s="348"/>
      <c r="Z60" s="348"/>
      <c r="AA60" s="348"/>
      <c r="AB60" s="348"/>
      <c r="AE60" s="348"/>
      <c r="AF60" s="348"/>
      <c r="AG60" s="348"/>
      <c r="AH60" s="348"/>
      <c r="AI60" s="348"/>
      <c r="AJ60" s="348"/>
      <c r="AK60" s="348"/>
      <c r="AL60" s="348"/>
      <c r="AM60" s="348"/>
      <c r="AN60" s="348"/>
      <c r="AO60" s="348"/>
      <c r="AP60" s="348"/>
      <c r="AQ60" s="348"/>
      <c r="AR60" s="348"/>
      <c r="AS60" s="348"/>
      <c r="AT60" s="348"/>
    </row>
    <row r="61" spans="29:46" ht="12.75">
      <c r="AC61" s="348"/>
      <c r="AD61" s="348"/>
      <c r="AE61" s="348"/>
      <c r="AF61" s="348"/>
      <c r="AG61" s="348"/>
      <c r="AH61" s="348"/>
      <c r="AI61" s="348"/>
      <c r="AJ61" s="348"/>
      <c r="AK61" s="348"/>
      <c r="AL61" s="348"/>
      <c r="AM61" s="348"/>
      <c r="AN61" s="348"/>
      <c r="AO61" s="348"/>
      <c r="AP61" s="348"/>
      <c r="AQ61" s="348"/>
      <c r="AR61" s="348"/>
      <c r="AS61" s="348"/>
      <c r="AT61" s="348"/>
    </row>
    <row r="62" spans="29:46" ht="12.75">
      <c r="AC62" s="348"/>
      <c r="AD62" s="348"/>
      <c r="AE62" s="348"/>
      <c r="AF62" s="348"/>
      <c r="AG62" s="348"/>
      <c r="AH62" s="348"/>
      <c r="AI62" s="348"/>
      <c r="AJ62" s="348"/>
      <c r="AK62" s="348"/>
      <c r="AL62" s="348"/>
      <c r="AM62" s="348"/>
      <c r="AN62" s="348"/>
      <c r="AO62" s="348"/>
      <c r="AP62" s="348"/>
      <c r="AQ62" s="348"/>
      <c r="AR62" s="348"/>
      <c r="AS62" s="348"/>
      <c r="AT62" s="348"/>
    </row>
    <row r="63" spans="31:46" ht="12.75">
      <c r="AE63" s="457"/>
      <c r="AF63" s="457"/>
      <c r="AG63" s="457"/>
      <c r="AH63" s="457"/>
      <c r="AI63" s="348"/>
      <c r="AJ63" s="348"/>
      <c r="AK63" s="457"/>
      <c r="AL63" s="457"/>
      <c r="AM63" s="348"/>
      <c r="AN63" s="348"/>
      <c r="AO63" s="457"/>
      <c r="AP63" s="457"/>
      <c r="AQ63" s="457"/>
      <c r="AR63" s="348"/>
      <c r="AS63" s="348"/>
      <c r="AT63" s="348"/>
    </row>
    <row r="64" spans="31:46" ht="12.75">
      <c r="AE64" s="459"/>
      <c r="AF64" s="460"/>
      <c r="AG64" s="460"/>
      <c r="AH64" s="460"/>
      <c r="AI64" s="348"/>
      <c r="AJ64" s="348"/>
      <c r="AK64" s="460"/>
      <c r="AL64" s="460"/>
      <c r="AM64" s="348"/>
      <c r="AN64" s="348"/>
      <c r="AO64" s="459"/>
      <c r="AP64" s="460"/>
      <c r="AQ64" s="460"/>
      <c r="AR64" s="348"/>
      <c r="AS64" s="348"/>
      <c r="AT64" s="348"/>
    </row>
    <row r="65" spans="31:46" ht="12.75">
      <c r="AE65" s="459"/>
      <c r="AF65" s="460"/>
      <c r="AG65" s="460"/>
      <c r="AH65" s="460"/>
      <c r="AI65" s="348"/>
      <c r="AJ65" s="348"/>
      <c r="AK65" s="459"/>
      <c r="AL65" s="459"/>
      <c r="AM65" s="348"/>
      <c r="AN65" s="348"/>
      <c r="AO65" s="459"/>
      <c r="AP65" s="460"/>
      <c r="AQ65" s="460"/>
      <c r="AR65" s="348"/>
      <c r="AS65" s="348"/>
      <c r="AT65" s="348"/>
    </row>
    <row r="66" spans="31:46" ht="12.75">
      <c r="AE66" s="459"/>
      <c r="AF66" s="460"/>
      <c r="AG66" s="460"/>
      <c r="AH66" s="460"/>
      <c r="AI66" s="348"/>
      <c r="AJ66" s="348"/>
      <c r="AK66" s="459"/>
      <c r="AL66" s="459"/>
      <c r="AM66" s="348"/>
      <c r="AN66" s="348"/>
      <c r="AO66" s="459"/>
      <c r="AP66" s="460"/>
      <c r="AQ66" s="460"/>
      <c r="AR66" s="348"/>
      <c r="AS66" s="348"/>
      <c r="AT66" s="348"/>
    </row>
    <row r="67" spans="31:46" ht="12.75">
      <c r="AE67" s="459"/>
      <c r="AF67" s="460"/>
      <c r="AG67" s="460"/>
      <c r="AH67" s="460"/>
      <c r="AI67" s="348"/>
      <c r="AJ67" s="348"/>
      <c r="AK67" s="459"/>
      <c r="AL67" s="459"/>
      <c r="AM67" s="348"/>
      <c r="AN67" s="348"/>
      <c r="AO67" s="459"/>
      <c r="AP67" s="460"/>
      <c r="AQ67" s="460"/>
      <c r="AR67" s="348"/>
      <c r="AS67" s="348"/>
      <c r="AT67" s="348"/>
    </row>
    <row r="68" spans="31:46" ht="12.75">
      <c r="AE68" s="459"/>
      <c r="AF68" s="460"/>
      <c r="AG68" s="460"/>
      <c r="AH68" s="460"/>
      <c r="AI68" s="348"/>
      <c r="AJ68" s="348"/>
      <c r="AK68" s="459"/>
      <c r="AL68" s="459"/>
      <c r="AM68" s="348"/>
      <c r="AN68" s="348"/>
      <c r="AO68" s="459"/>
      <c r="AP68" s="460"/>
      <c r="AQ68" s="460"/>
      <c r="AR68" s="348"/>
      <c r="AS68" s="348"/>
      <c r="AT68" s="348"/>
    </row>
    <row r="69" spans="31:46" ht="12.75">
      <c r="AE69" s="459"/>
      <c r="AF69" s="460"/>
      <c r="AG69" s="460"/>
      <c r="AH69" s="460"/>
      <c r="AI69" s="348"/>
      <c r="AJ69" s="348"/>
      <c r="AK69" s="459"/>
      <c r="AL69" s="459"/>
      <c r="AM69" s="348"/>
      <c r="AN69" s="348"/>
      <c r="AO69" s="459"/>
      <c r="AP69" s="460"/>
      <c r="AQ69" s="460"/>
      <c r="AR69" s="348"/>
      <c r="AS69" s="348"/>
      <c r="AT69" s="348"/>
    </row>
    <row r="70" spans="31:46" ht="12.75">
      <c r="AE70" s="459"/>
      <c r="AF70" s="460"/>
      <c r="AG70" s="460"/>
      <c r="AH70" s="460"/>
      <c r="AI70" s="348"/>
      <c r="AJ70" s="348"/>
      <c r="AK70" s="459"/>
      <c r="AL70" s="459"/>
      <c r="AM70" s="348"/>
      <c r="AN70" s="348"/>
      <c r="AO70" s="459"/>
      <c r="AP70" s="460"/>
      <c r="AQ70" s="460"/>
      <c r="AR70" s="348"/>
      <c r="AS70" s="348"/>
      <c r="AT70" s="348"/>
    </row>
    <row r="71" spans="31:46" ht="12.75">
      <c r="AE71" s="459"/>
      <c r="AF71" s="460"/>
      <c r="AG71" s="460"/>
      <c r="AH71" s="460"/>
      <c r="AI71" s="348"/>
      <c r="AJ71" s="348"/>
      <c r="AK71" s="459"/>
      <c r="AL71" s="459"/>
      <c r="AM71" s="348"/>
      <c r="AN71" s="348"/>
      <c r="AO71" s="459"/>
      <c r="AP71" s="460"/>
      <c r="AQ71" s="460"/>
      <c r="AR71" s="348"/>
      <c r="AS71" s="348"/>
      <c r="AT71" s="348"/>
    </row>
    <row r="72" spans="31:46" ht="15.75" customHeight="1">
      <c r="AE72" s="459"/>
      <c r="AF72" s="460"/>
      <c r="AG72" s="460"/>
      <c r="AH72" s="460"/>
      <c r="AI72" s="348"/>
      <c r="AJ72" s="348"/>
      <c r="AK72" s="459"/>
      <c r="AL72" s="459"/>
      <c r="AM72" s="348"/>
      <c r="AN72" s="348"/>
      <c r="AO72" s="459"/>
      <c r="AP72" s="460"/>
      <c r="AQ72" s="460"/>
      <c r="AR72" s="348"/>
      <c r="AS72" s="348"/>
      <c r="AT72" s="348"/>
    </row>
    <row r="73" spans="31:46" ht="12.75">
      <c r="AE73" s="459"/>
      <c r="AF73" s="460"/>
      <c r="AG73" s="460"/>
      <c r="AH73" s="460"/>
      <c r="AI73" s="348"/>
      <c r="AJ73" s="348"/>
      <c r="AK73" s="459"/>
      <c r="AL73" s="459"/>
      <c r="AM73" s="348"/>
      <c r="AN73" s="348"/>
      <c r="AO73" s="459"/>
      <c r="AP73" s="460"/>
      <c r="AQ73" s="460"/>
      <c r="AR73" s="348"/>
      <c r="AS73" s="348"/>
      <c r="AT73" s="348"/>
    </row>
    <row r="74" spans="31:46" ht="12.75">
      <c r="AE74" s="459"/>
      <c r="AF74" s="460"/>
      <c r="AG74" s="460"/>
      <c r="AH74" s="460"/>
      <c r="AI74" s="348"/>
      <c r="AJ74" s="348"/>
      <c r="AK74" s="460"/>
      <c r="AL74" s="459"/>
      <c r="AM74" s="348"/>
      <c r="AN74" s="348"/>
      <c r="AO74" s="459"/>
      <c r="AP74" s="460"/>
      <c r="AQ74" s="460"/>
      <c r="AR74" s="348"/>
      <c r="AS74" s="348"/>
      <c r="AT74" s="348"/>
    </row>
    <row r="75" spans="31:46" ht="12.75">
      <c r="AE75" s="459"/>
      <c r="AF75" s="459"/>
      <c r="AG75" s="459"/>
      <c r="AH75" s="459"/>
      <c r="AI75" s="348"/>
      <c r="AJ75" s="348"/>
      <c r="AK75" s="459"/>
      <c r="AL75" s="459"/>
      <c r="AM75" s="348"/>
      <c r="AN75" s="348"/>
      <c r="AO75" s="459"/>
      <c r="AP75" s="459"/>
      <c r="AQ75" s="460"/>
      <c r="AR75" s="348"/>
      <c r="AS75" s="348"/>
      <c r="AT75" s="348"/>
    </row>
    <row r="76" spans="31:46" ht="12.75">
      <c r="AE76" s="348"/>
      <c r="AF76" s="348"/>
      <c r="AG76" s="348"/>
      <c r="AH76" s="348"/>
      <c r="AI76" s="348"/>
      <c r="AJ76" s="348"/>
      <c r="AK76" s="348"/>
      <c r="AL76" s="348"/>
      <c r="AM76" s="348"/>
      <c r="AN76" s="348"/>
      <c r="AO76" s="348"/>
      <c r="AP76" s="348"/>
      <c r="AQ76" s="348"/>
      <c r="AR76" s="348"/>
      <c r="AS76" s="348"/>
      <c r="AT76" s="348"/>
    </row>
    <row r="77" spans="31:46" ht="12.75">
      <c r="AE77" s="348"/>
      <c r="AF77" s="348"/>
      <c r="AG77" s="348"/>
      <c r="AH77" s="348"/>
      <c r="AI77" s="348"/>
      <c r="AJ77" s="348"/>
      <c r="AK77" s="348"/>
      <c r="AL77" s="348"/>
      <c r="AM77" s="348"/>
      <c r="AN77" s="348"/>
      <c r="AO77" s="348"/>
      <c r="AP77" s="348"/>
      <c r="AQ77" s="348"/>
      <c r="AR77" s="348"/>
      <c r="AS77" s="348"/>
      <c r="AT77" s="348"/>
    </row>
  </sheetData>
  <sheetProtection/>
  <mergeCells count="10">
    <mergeCell ref="A4:Z5"/>
    <mergeCell ref="A6:Z6"/>
    <mergeCell ref="A8:A9"/>
    <mergeCell ref="N8:P8"/>
    <mergeCell ref="Q8:S8"/>
    <mergeCell ref="T8:V8"/>
    <mergeCell ref="B8:D8"/>
    <mergeCell ref="E8:G8"/>
    <mergeCell ref="H8:J8"/>
    <mergeCell ref="K8:M8"/>
  </mergeCells>
  <printOptions/>
  <pageMargins left="0.75" right="0.75" top="1" bottom="1" header="0.5" footer="0.5"/>
  <pageSetup fitToHeight="1" fitToWidth="1" horizontalDpi="600" verticalDpi="600" orientation="landscape" scale="47" r:id="rId2"/>
  <headerFooter alignWithMargins="0">
    <oddFooter>&amp;C&amp;14B-&amp;P-4</oddFooter>
  </headerFooter>
  <ignoredErrors>
    <ignoredError sqref="D25 G25 J25 M25 P25 S25 V25" formula="1"/>
  </ignoredErrors>
  <drawing r:id="rId1"/>
</worksheet>
</file>

<file path=xl/worksheets/sheet8.xml><?xml version="1.0" encoding="utf-8"?>
<worksheet xmlns="http://schemas.openxmlformats.org/spreadsheetml/2006/main" xmlns:r="http://schemas.openxmlformats.org/officeDocument/2006/relationships">
  <dimension ref="A4:P30"/>
  <sheetViews>
    <sheetView zoomScale="75" zoomScaleNormal="75" zoomScalePageLayoutView="0" workbookViewId="0" topLeftCell="A19">
      <selection activeCell="B32" sqref="B32"/>
    </sheetView>
  </sheetViews>
  <sheetFormatPr defaultColWidth="9.140625" defaultRowHeight="12.75"/>
  <cols>
    <col min="2" max="2" width="10.28125" style="0" bestFit="1" customWidth="1"/>
    <col min="3" max="3" width="11.28125" style="0" bestFit="1" customWidth="1"/>
    <col min="4" max="4" width="9.28125" style="0" bestFit="1" customWidth="1"/>
    <col min="5" max="6" width="10.28125" style="0" bestFit="1" customWidth="1"/>
    <col min="7" max="8" width="11.28125" style="0" bestFit="1" customWidth="1"/>
    <col min="9" max="9" width="12.8515625" style="0" bestFit="1" customWidth="1"/>
    <col min="10" max="10" width="10.140625" style="0" customWidth="1"/>
    <col min="11" max="11" width="9.28125" style="0" bestFit="1" customWidth="1"/>
    <col min="12" max="13" width="10.28125" style="0" bestFit="1" customWidth="1"/>
    <col min="14" max="14" width="11.28125" style="0" bestFit="1" customWidth="1"/>
    <col min="15" max="15" width="12.8515625" style="0" bestFit="1" customWidth="1"/>
    <col min="16" max="16" width="10.28125" style="0" bestFit="1" customWidth="1"/>
  </cols>
  <sheetData>
    <row r="4" spans="1:16" ht="12.75">
      <c r="A4" s="21"/>
      <c r="B4" s="566" t="s">
        <v>38</v>
      </c>
      <c r="C4" s="566"/>
      <c r="D4" s="566" t="s">
        <v>36</v>
      </c>
      <c r="E4" s="566"/>
      <c r="F4" s="566" t="s">
        <v>37</v>
      </c>
      <c r="G4" s="566"/>
      <c r="H4" s="566" t="s">
        <v>40</v>
      </c>
      <c r="I4" s="566"/>
      <c r="J4" s="566"/>
      <c r="K4" s="566" t="s">
        <v>41</v>
      </c>
      <c r="L4" s="566"/>
      <c r="M4" s="566"/>
      <c r="N4" s="566" t="s">
        <v>42</v>
      </c>
      <c r="O4" s="566"/>
      <c r="P4" s="566"/>
    </row>
    <row r="5" spans="1:16" ht="12.75">
      <c r="A5" s="21"/>
      <c r="B5" s="22" t="s">
        <v>34</v>
      </c>
      <c r="C5" s="22" t="s">
        <v>35</v>
      </c>
      <c r="D5" s="22" t="s">
        <v>34</v>
      </c>
      <c r="E5" s="22" t="s">
        <v>35</v>
      </c>
      <c r="F5" s="22" t="s">
        <v>34</v>
      </c>
      <c r="G5" s="22" t="s">
        <v>35</v>
      </c>
      <c r="H5" s="22" t="s">
        <v>34</v>
      </c>
      <c r="I5" s="22" t="s">
        <v>35</v>
      </c>
      <c r="J5" s="22" t="s">
        <v>43</v>
      </c>
      <c r="K5" s="22" t="s">
        <v>34</v>
      </c>
      <c r="L5" s="22" t="s">
        <v>35</v>
      </c>
      <c r="M5" s="22" t="s">
        <v>43</v>
      </c>
      <c r="N5" s="22" t="s">
        <v>34</v>
      </c>
      <c r="O5" s="22" t="s">
        <v>35</v>
      </c>
      <c r="P5" s="33" t="s">
        <v>44</v>
      </c>
    </row>
    <row r="6" spans="1:16" ht="12.75">
      <c r="A6" s="20">
        <v>1984</v>
      </c>
      <c r="B6" s="23" t="e">
        <f>#REF!</f>
        <v>#REF!</v>
      </c>
      <c r="C6" s="23" t="e">
        <f>#REF!</f>
        <v>#REF!</v>
      </c>
      <c r="D6" s="23" t="e">
        <f>#REF!</f>
        <v>#REF!</v>
      </c>
      <c r="E6" s="23" t="e">
        <f>#REF!</f>
        <v>#REF!</v>
      </c>
      <c r="F6" s="23"/>
      <c r="G6" s="23"/>
      <c r="H6" s="24" t="e">
        <f>B6+D6+F6</f>
        <v>#REF!</v>
      </c>
      <c r="I6" s="24" t="e">
        <f>C6+E6+G6</f>
        <v>#REF!</v>
      </c>
      <c r="J6" s="25" t="e">
        <f>H6/I6</f>
        <v>#REF!</v>
      </c>
      <c r="K6" s="23" t="e">
        <f>#REF!</f>
        <v>#REF!</v>
      </c>
      <c r="L6" s="23" t="e">
        <f>#REF!</f>
        <v>#REF!</v>
      </c>
      <c r="M6" s="25" t="e">
        <f aca="true" t="shared" si="0" ref="M6:M17">K6/L6</f>
        <v>#REF!</v>
      </c>
      <c r="N6" s="24" t="e">
        <f aca="true" t="shared" si="1" ref="N6:N17">H6+K6</f>
        <v>#REF!</v>
      </c>
      <c r="O6" s="24" t="e">
        <f aca="true" t="shared" si="2" ref="O6:O17">I6+L6</f>
        <v>#REF!</v>
      </c>
      <c r="P6" s="25" t="e">
        <f aca="true" t="shared" si="3" ref="P6:P17">N6/O6</f>
        <v>#REF!</v>
      </c>
    </row>
    <row r="7" spans="1:16" ht="12.75">
      <c r="A7" s="20">
        <v>1985</v>
      </c>
      <c r="B7" s="23" t="e">
        <f>#REF!</f>
        <v>#REF!</v>
      </c>
      <c r="C7" s="23" t="e">
        <f>#REF!</f>
        <v>#REF!</v>
      </c>
      <c r="D7" s="23" t="e">
        <f>#REF!</f>
        <v>#REF!</v>
      </c>
      <c r="E7" s="23" t="e">
        <f>#REF!</f>
        <v>#REF!</v>
      </c>
      <c r="F7" s="23"/>
      <c r="G7" s="23"/>
      <c r="H7" s="24" t="e">
        <f aca="true" t="shared" si="4" ref="H7:H17">B7+D7+F7</f>
        <v>#REF!</v>
      </c>
      <c r="I7" s="24" t="e">
        <f aca="true" t="shared" si="5" ref="I7:I17">C7+E7+G7</f>
        <v>#REF!</v>
      </c>
      <c r="J7" s="25" t="e">
        <f aca="true" t="shared" si="6" ref="J7:J17">H7/I7</f>
        <v>#REF!</v>
      </c>
      <c r="K7" s="23" t="e">
        <f>#REF!</f>
        <v>#REF!</v>
      </c>
      <c r="L7" s="23" t="e">
        <f>#REF!</f>
        <v>#REF!</v>
      </c>
      <c r="M7" s="25" t="e">
        <f t="shared" si="0"/>
        <v>#REF!</v>
      </c>
      <c r="N7" s="24" t="e">
        <f t="shared" si="1"/>
        <v>#REF!</v>
      </c>
      <c r="O7" s="24" t="e">
        <f t="shared" si="2"/>
        <v>#REF!</v>
      </c>
      <c r="P7" s="25" t="e">
        <f t="shared" si="3"/>
        <v>#REF!</v>
      </c>
    </row>
    <row r="8" spans="1:16" ht="12.75">
      <c r="A8" s="20">
        <v>1986</v>
      </c>
      <c r="B8" s="23" t="e">
        <f>#REF!</f>
        <v>#REF!</v>
      </c>
      <c r="C8" s="23" t="e">
        <f>#REF!</f>
        <v>#REF!</v>
      </c>
      <c r="D8" s="23" t="e">
        <f>#REF!</f>
        <v>#REF!</v>
      </c>
      <c r="E8" s="23" t="e">
        <f>#REF!</f>
        <v>#REF!</v>
      </c>
      <c r="F8" s="23"/>
      <c r="G8" s="23"/>
      <c r="H8" s="24" t="e">
        <f t="shared" si="4"/>
        <v>#REF!</v>
      </c>
      <c r="I8" s="24" t="e">
        <f t="shared" si="5"/>
        <v>#REF!</v>
      </c>
      <c r="J8" s="25" t="e">
        <f t="shared" si="6"/>
        <v>#REF!</v>
      </c>
      <c r="K8" s="23" t="e">
        <f>#REF!</f>
        <v>#REF!</v>
      </c>
      <c r="L8" s="23" t="e">
        <f>#REF!</f>
        <v>#REF!</v>
      </c>
      <c r="M8" s="25" t="e">
        <f t="shared" si="0"/>
        <v>#REF!</v>
      </c>
      <c r="N8" s="24" t="e">
        <f t="shared" si="1"/>
        <v>#REF!</v>
      </c>
      <c r="O8" s="24" t="e">
        <f t="shared" si="2"/>
        <v>#REF!</v>
      </c>
      <c r="P8" s="25" t="e">
        <f t="shared" si="3"/>
        <v>#REF!</v>
      </c>
    </row>
    <row r="9" spans="1:16" ht="12.75">
      <c r="A9" s="20">
        <v>1987</v>
      </c>
      <c r="B9" s="23" t="e">
        <f>#REF!</f>
        <v>#REF!</v>
      </c>
      <c r="C9" s="23" t="e">
        <f>#REF!</f>
        <v>#REF!</v>
      </c>
      <c r="D9" s="23" t="e">
        <f>#REF!</f>
        <v>#REF!</v>
      </c>
      <c r="E9" s="23" t="e">
        <f>#REF!</f>
        <v>#REF!</v>
      </c>
      <c r="F9" s="23"/>
      <c r="G9" s="23"/>
      <c r="H9" s="24" t="e">
        <f t="shared" si="4"/>
        <v>#REF!</v>
      </c>
      <c r="I9" s="24" t="e">
        <f t="shared" si="5"/>
        <v>#REF!</v>
      </c>
      <c r="J9" s="25" t="e">
        <f t="shared" si="6"/>
        <v>#REF!</v>
      </c>
      <c r="K9" s="23" t="e">
        <f>#REF!</f>
        <v>#REF!</v>
      </c>
      <c r="L9" s="23" t="e">
        <f>#REF!</f>
        <v>#REF!</v>
      </c>
      <c r="M9" s="25" t="e">
        <f t="shared" si="0"/>
        <v>#REF!</v>
      </c>
      <c r="N9" s="24" t="e">
        <f t="shared" si="1"/>
        <v>#REF!</v>
      </c>
      <c r="O9" s="24" t="e">
        <f t="shared" si="2"/>
        <v>#REF!</v>
      </c>
      <c r="P9" s="25" t="e">
        <f t="shared" si="3"/>
        <v>#REF!</v>
      </c>
    </row>
    <row r="10" spans="1:16" ht="12.75">
      <c r="A10" s="20">
        <v>1988</v>
      </c>
      <c r="B10" s="23" t="e">
        <f>#REF!</f>
        <v>#REF!</v>
      </c>
      <c r="C10" s="23" t="e">
        <f>#REF!</f>
        <v>#REF!</v>
      </c>
      <c r="D10" s="23" t="e">
        <f>#REF!</f>
        <v>#REF!</v>
      </c>
      <c r="E10" s="23" t="e">
        <f>#REF!</f>
        <v>#REF!</v>
      </c>
      <c r="F10" s="23"/>
      <c r="G10" s="23"/>
      <c r="H10" s="24" t="e">
        <f t="shared" si="4"/>
        <v>#REF!</v>
      </c>
      <c r="I10" s="24" t="e">
        <f t="shared" si="5"/>
        <v>#REF!</v>
      </c>
      <c r="J10" s="25" t="e">
        <f t="shared" si="6"/>
        <v>#REF!</v>
      </c>
      <c r="K10" s="23" t="e">
        <f>#REF!</f>
        <v>#REF!</v>
      </c>
      <c r="L10" s="23" t="e">
        <f>#REF!</f>
        <v>#REF!</v>
      </c>
      <c r="M10" s="25" t="e">
        <f t="shared" si="0"/>
        <v>#REF!</v>
      </c>
      <c r="N10" s="24" t="e">
        <f t="shared" si="1"/>
        <v>#REF!</v>
      </c>
      <c r="O10" s="24" t="e">
        <f t="shared" si="2"/>
        <v>#REF!</v>
      </c>
      <c r="P10" s="25" t="e">
        <f t="shared" si="3"/>
        <v>#REF!</v>
      </c>
    </row>
    <row r="11" spans="1:16" ht="12.75">
      <c r="A11" s="20">
        <v>1989</v>
      </c>
      <c r="B11" s="23" t="e">
        <f>#REF!</f>
        <v>#REF!</v>
      </c>
      <c r="C11" s="23" t="e">
        <f>#REF!</f>
        <v>#REF!</v>
      </c>
      <c r="D11" s="23" t="e">
        <f>#REF!</f>
        <v>#REF!</v>
      </c>
      <c r="E11" s="23" t="e">
        <f>#REF!</f>
        <v>#REF!</v>
      </c>
      <c r="F11" s="23"/>
      <c r="G11" s="23"/>
      <c r="H11" s="24" t="e">
        <f t="shared" si="4"/>
        <v>#REF!</v>
      </c>
      <c r="I11" s="24" t="e">
        <f t="shared" si="5"/>
        <v>#REF!</v>
      </c>
      <c r="J11" s="25" t="e">
        <f t="shared" si="6"/>
        <v>#REF!</v>
      </c>
      <c r="K11" s="23" t="e">
        <f>#REF!</f>
        <v>#REF!</v>
      </c>
      <c r="L11" s="23" t="e">
        <f>#REF!</f>
        <v>#REF!</v>
      </c>
      <c r="M11" s="25" t="e">
        <f t="shared" si="0"/>
        <v>#REF!</v>
      </c>
      <c r="N11" s="24" t="e">
        <f t="shared" si="1"/>
        <v>#REF!</v>
      </c>
      <c r="O11" s="24" t="e">
        <f t="shared" si="2"/>
        <v>#REF!</v>
      </c>
      <c r="P11" s="25" t="e">
        <f t="shared" si="3"/>
        <v>#REF!</v>
      </c>
    </row>
    <row r="12" spans="1:16" ht="12.75">
      <c r="A12" s="20">
        <v>1990</v>
      </c>
      <c r="B12" s="23" t="e">
        <f>#REF!</f>
        <v>#REF!</v>
      </c>
      <c r="C12" s="23" t="e">
        <f>#REF!</f>
        <v>#REF!</v>
      </c>
      <c r="D12" s="23" t="e">
        <f>#REF!</f>
        <v>#REF!</v>
      </c>
      <c r="E12" s="23" t="e">
        <f>#REF!</f>
        <v>#REF!</v>
      </c>
      <c r="F12" s="23"/>
      <c r="G12" s="23"/>
      <c r="H12" s="24" t="e">
        <f t="shared" si="4"/>
        <v>#REF!</v>
      </c>
      <c r="I12" s="24" t="e">
        <f t="shared" si="5"/>
        <v>#REF!</v>
      </c>
      <c r="J12" s="25" t="e">
        <f t="shared" si="6"/>
        <v>#REF!</v>
      </c>
      <c r="K12" s="23" t="e">
        <f>#REF!</f>
        <v>#REF!</v>
      </c>
      <c r="L12" s="23" t="e">
        <f>#REF!</f>
        <v>#REF!</v>
      </c>
      <c r="M12" s="25" t="e">
        <f t="shared" si="0"/>
        <v>#REF!</v>
      </c>
      <c r="N12" s="24" t="e">
        <f t="shared" si="1"/>
        <v>#REF!</v>
      </c>
      <c r="O12" s="24" t="e">
        <f t="shared" si="2"/>
        <v>#REF!</v>
      </c>
      <c r="P12" s="25" t="e">
        <f t="shared" si="3"/>
        <v>#REF!</v>
      </c>
    </row>
    <row r="13" spans="1:16" ht="12.75">
      <c r="A13" s="20">
        <v>1991</v>
      </c>
      <c r="B13" s="23" t="e">
        <f>#REF!</f>
        <v>#REF!</v>
      </c>
      <c r="C13" s="23" t="e">
        <f>#REF!</f>
        <v>#REF!</v>
      </c>
      <c r="D13" s="23" t="e">
        <f>#REF!</f>
        <v>#REF!</v>
      </c>
      <c r="E13" s="23" t="e">
        <f>#REF!</f>
        <v>#REF!</v>
      </c>
      <c r="F13" s="23"/>
      <c r="G13" s="23"/>
      <c r="H13" s="24" t="e">
        <f t="shared" si="4"/>
        <v>#REF!</v>
      </c>
      <c r="I13" s="24" t="e">
        <f t="shared" si="5"/>
        <v>#REF!</v>
      </c>
      <c r="J13" s="25" t="e">
        <f t="shared" si="6"/>
        <v>#REF!</v>
      </c>
      <c r="K13" s="23" t="e">
        <f>#REF!</f>
        <v>#REF!</v>
      </c>
      <c r="L13" s="23" t="e">
        <f>#REF!</f>
        <v>#REF!</v>
      </c>
      <c r="M13" s="25" t="e">
        <f t="shared" si="0"/>
        <v>#REF!</v>
      </c>
      <c r="N13" s="24" t="e">
        <f t="shared" si="1"/>
        <v>#REF!</v>
      </c>
      <c r="O13" s="24" t="e">
        <f t="shared" si="2"/>
        <v>#REF!</v>
      </c>
      <c r="P13" s="25" t="e">
        <f t="shared" si="3"/>
        <v>#REF!</v>
      </c>
    </row>
    <row r="14" spans="1:16" ht="12.75">
      <c r="A14" s="20">
        <v>1992</v>
      </c>
      <c r="B14" s="23" t="e">
        <f>#REF!</f>
        <v>#REF!</v>
      </c>
      <c r="C14" s="23" t="e">
        <f>#REF!</f>
        <v>#REF!</v>
      </c>
      <c r="D14" s="23" t="e">
        <f>#REF!</f>
        <v>#REF!</v>
      </c>
      <c r="E14" s="23" t="e">
        <f>#REF!</f>
        <v>#REF!</v>
      </c>
      <c r="F14" s="23"/>
      <c r="G14" s="23"/>
      <c r="H14" s="24" t="e">
        <f t="shared" si="4"/>
        <v>#REF!</v>
      </c>
      <c r="I14" s="24" t="e">
        <f t="shared" si="5"/>
        <v>#REF!</v>
      </c>
      <c r="J14" s="25" t="e">
        <f t="shared" si="6"/>
        <v>#REF!</v>
      </c>
      <c r="K14" s="23" t="e">
        <f>#REF!</f>
        <v>#REF!</v>
      </c>
      <c r="L14" s="23" t="e">
        <f>#REF!</f>
        <v>#REF!</v>
      </c>
      <c r="M14" s="25" t="e">
        <f t="shared" si="0"/>
        <v>#REF!</v>
      </c>
      <c r="N14" s="24" t="e">
        <f t="shared" si="1"/>
        <v>#REF!</v>
      </c>
      <c r="O14" s="24" t="e">
        <f t="shared" si="2"/>
        <v>#REF!</v>
      </c>
      <c r="P14" s="25" t="e">
        <f t="shared" si="3"/>
        <v>#REF!</v>
      </c>
    </row>
    <row r="15" spans="1:16" ht="12.75">
      <c r="A15" s="20">
        <v>1993</v>
      </c>
      <c r="B15" s="23" t="e">
        <f>#REF!</f>
        <v>#REF!</v>
      </c>
      <c r="C15" s="23" t="e">
        <f>#REF!</f>
        <v>#REF!</v>
      </c>
      <c r="D15" s="23" t="e">
        <f>#REF!</f>
        <v>#REF!</v>
      </c>
      <c r="E15" s="23" t="e">
        <f>#REF!</f>
        <v>#REF!</v>
      </c>
      <c r="F15" s="23"/>
      <c r="G15" s="23"/>
      <c r="H15" s="24" t="e">
        <f t="shared" si="4"/>
        <v>#REF!</v>
      </c>
      <c r="I15" s="24" t="e">
        <f t="shared" si="5"/>
        <v>#REF!</v>
      </c>
      <c r="J15" s="25" t="e">
        <f t="shared" si="6"/>
        <v>#REF!</v>
      </c>
      <c r="K15" s="23" t="e">
        <f>#REF!</f>
        <v>#REF!</v>
      </c>
      <c r="L15" s="23" t="e">
        <f>#REF!</f>
        <v>#REF!</v>
      </c>
      <c r="M15" s="25" t="e">
        <f t="shared" si="0"/>
        <v>#REF!</v>
      </c>
      <c r="N15" s="24" t="e">
        <f t="shared" si="1"/>
        <v>#REF!</v>
      </c>
      <c r="O15" s="24" t="e">
        <f t="shared" si="2"/>
        <v>#REF!</v>
      </c>
      <c r="P15" s="25" t="e">
        <f t="shared" si="3"/>
        <v>#REF!</v>
      </c>
    </row>
    <row r="16" spans="1:16" ht="12.75">
      <c r="A16" s="20">
        <v>1994</v>
      </c>
      <c r="B16" s="23" t="e">
        <f>#REF!</f>
        <v>#REF!</v>
      </c>
      <c r="C16" s="23" t="e">
        <f>#REF!</f>
        <v>#REF!</v>
      </c>
      <c r="D16" s="23" t="e">
        <f>#REF!</f>
        <v>#REF!</v>
      </c>
      <c r="E16" s="23" t="e">
        <f>#REF!</f>
        <v>#REF!</v>
      </c>
      <c r="F16" s="23"/>
      <c r="G16" s="23"/>
      <c r="H16" s="24" t="e">
        <f t="shared" si="4"/>
        <v>#REF!</v>
      </c>
      <c r="I16" s="24" t="e">
        <f t="shared" si="5"/>
        <v>#REF!</v>
      </c>
      <c r="J16" s="25" t="e">
        <f t="shared" si="6"/>
        <v>#REF!</v>
      </c>
      <c r="K16" s="23" t="e">
        <f>#REF!</f>
        <v>#REF!</v>
      </c>
      <c r="L16" s="23" t="e">
        <f>#REF!</f>
        <v>#REF!</v>
      </c>
      <c r="M16" s="25" t="e">
        <f t="shared" si="0"/>
        <v>#REF!</v>
      </c>
      <c r="N16" s="24" t="e">
        <f t="shared" si="1"/>
        <v>#REF!</v>
      </c>
      <c r="O16" s="24" t="e">
        <f t="shared" si="2"/>
        <v>#REF!</v>
      </c>
      <c r="P16" s="25" t="e">
        <f t="shared" si="3"/>
        <v>#REF!</v>
      </c>
    </row>
    <row r="17" spans="1:16" ht="12.75">
      <c r="A17" s="20">
        <v>1995</v>
      </c>
      <c r="B17" s="23" t="e">
        <f>#REF!</f>
        <v>#REF!</v>
      </c>
      <c r="C17" s="23" t="e">
        <f>#REF!</f>
        <v>#REF!</v>
      </c>
      <c r="D17" s="23" t="e">
        <f>#REF!</f>
        <v>#REF!</v>
      </c>
      <c r="E17" s="23" t="e">
        <f>#REF!</f>
        <v>#REF!</v>
      </c>
      <c r="F17" s="23"/>
      <c r="G17" s="23"/>
      <c r="H17" s="24" t="e">
        <f t="shared" si="4"/>
        <v>#REF!</v>
      </c>
      <c r="I17" s="24" t="e">
        <f t="shared" si="5"/>
        <v>#REF!</v>
      </c>
      <c r="J17" s="25" t="e">
        <f t="shared" si="6"/>
        <v>#REF!</v>
      </c>
      <c r="K17" s="23" t="e">
        <f>#REF!</f>
        <v>#REF!</v>
      </c>
      <c r="L17" s="23" t="e">
        <f>#REF!</f>
        <v>#REF!</v>
      </c>
      <c r="M17" s="25" t="e">
        <f t="shared" si="0"/>
        <v>#REF!</v>
      </c>
      <c r="N17" s="24" t="e">
        <f t="shared" si="1"/>
        <v>#REF!</v>
      </c>
      <c r="O17" s="24" t="e">
        <f t="shared" si="2"/>
        <v>#REF!</v>
      </c>
      <c r="P17" s="25" t="e">
        <f t="shared" si="3"/>
        <v>#REF!</v>
      </c>
    </row>
    <row r="18" spans="1:16" ht="12.75">
      <c r="A18" s="26" t="s">
        <v>33</v>
      </c>
      <c r="B18" s="27" t="e">
        <f>SUM(#REF!)</f>
        <v>#REF!</v>
      </c>
      <c r="C18" s="27" t="e">
        <f>SUM(#REF!)</f>
        <v>#REF!</v>
      </c>
      <c r="D18" s="27" t="e">
        <f>SUM(#REF!)</f>
        <v>#REF!</v>
      </c>
      <c r="E18" s="27" t="e">
        <f>SUM(#REF!)</f>
        <v>#REF!</v>
      </c>
      <c r="F18" s="27">
        <v>0</v>
      </c>
      <c r="G18" s="27">
        <v>0</v>
      </c>
      <c r="H18" s="27" t="e">
        <f>B18+D18+F18</f>
        <v>#REF!</v>
      </c>
      <c r="I18" s="27" t="e">
        <f>C18+E18+G18</f>
        <v>#REF!</v>
      </c>
      <c r="J18" s="28" t="e">
        <f>H18/I18</f>
        <v>#REF!</v>
      </c>
      <c r="K18" s="27" t="e">
        <f>SUM(#REF!)</f>
        <v>#REF!</v>
      </c>
      <c r="L18" s="27" t="e">
        <f>SUM(#REF!)</f>
        <v>#REF!</v>
      </c>
      <c r="M18" s="28" t="e">
        <f>K18/L18</f>
        <v>#REF!</v>
      </c>
      <c r="N18" s="27" t="e">
        <f>H18+K18</f>
        <v>#REF!</v>
      </c>
      <c r="O18" s="27" t="e">
        <f>I18+L18</f>
        <v>#REF!</v>
      </c>
      <c r="P18" s="28" t="e">
        <f>N18/O18</f>
        <v>#REF!</v>
      </c>
    </row>
    <row r="19" spans="1:16" s="10" customFormat="1" ht="12.75">
      <c r="A19" s="20">
        <v>1996</v>
      </c>
      <c r="B19" s="29" t="e">
        <f>#REF!</f>
        <v>#REF!</v>
      </c>
      <c r="C19" s="29" t="e">
        <f>#REF!</f>
        <v>#REF!</v>
      </c>
      <c r="D19" s="29" t="e">
        <f>#REF!</f>
        <v>#REF!</v>
      </c>
      <c r="E19" s="29" t="e">
        <f>#REF!</f>
        <v>#REF!</v>
      </c>
      <c r="F19" s="29" t="e">
        <f>#REF!</f>
        <v>#REF!</v>
      </c>
      <c r="G19" s="29" t="e">
        <f>#REF!</f>
        <v>#REF!</v>
      </c>
      <c r="H19" s="24" t="e">
        <f aca="true" t="shared" si="7" ref="H19:H28">B19+D19+F19</f>
        <v>#REF!</v>
      </c>
      <c r="I19" s="24" t="e">
        <f aca="true" t="shared" si="8" ref="I19:I28">C19+E19+G19</f>
        <v>#REF!</v>
      </c>
      <c r="J19" s="25" t="e">
        <f aca="true" t="shared" si="9" ref="J19:J28">H19/I19</f>
        <v>#REF!</v>
      </c>
      <c r="K19" s="29" t="e">
        <f>#REF!</f>
        <v>#REF!</v>
      </c>
      <c r="L19" s="29" t="e">
        <f>#REF!</f>
        <v>#REF!</v>
      </c>
      <c r="M19" s="25" t="e">
        <f aca="true" t="shared" si="10" ref="M19:M28">K19/L19</f>
        <v>#REF!</v>
      </c>
      <c r="N19" s="24" t="e">
        <f aca="true" t="shared" si="11" ref="N19:N28">H19+K19</f>
        <v>#REF!</v>
      </c>
      <c r="O19" s="24" t="e">
        <f aca="true" t="shared" si="12" ref="O19:O28">I19+L19</f>
        <v>#REF!</v>
      </c>
      <c r="P19" s="25" t="e">
        <f aca="true" t="shared" si="13" ref="P19:P28">N19/O19</f>
        <v>#REF!</v>
      </c>
    </row>
    <row r="20" spans="1:16" s="10" customFormat="1" ht="12.75">
      <c r="A20" s="20">
        <v>1997</v>
      </c>
      <c r="B20" s="29" t="e">
        <f>#REF!</f>
        <v>#REF!</v>
      </c>
      <c r="C20" s="29" t="e">
        <f>#REF!</f>
        <v>#REF!</v>
      </c>
      <c r="D20" s="29" t="e">
        <f>#REF!</f>
        <v>#REF!</v>
      </c>
      <c r="E20" s="29" t="e">
        <f>#REF!</f>
        <v>#REF!</v>
      </c>
      <c r="F20" s="29" t="e">
        <f>#REF!</f>
        <v>#REF!</v>
      </c>
      <c r="G20" s="29" t="e">
        <f>#REF!</f>
        <v>#REF!</v>
      </c>
      <c r="H20" s="24" t="e">
        <f t="shared" si="7"/>
        <v>#REF!</v>
      </c>
      <c r="I20" s="24" t="e">
        <f t="shared" si="8"/>
        <v>#REF!</v>
      </c>
      <c r="J20" s="25" t="e">
        <f t="shared" si="9"/>
        <v>#REF!</v>
      </c>
      <c r="K20" s="29" t="e">
        <f>#REF!</f>
        <v>#REF!</v>
      </c>
      <c r="L20" s="29" t="e">
        <f>#REF!</f>
        <v>#REF!</v>
      </c>
      <c r="M20" s="25" t="e">
        <f t="shared" si="10"/>
        <v>#REF!</v>
      </c>
      <c r="N20" s="24" t="e">
        <f t="shared" si="11"/>
        <v>#REF!</v>
      </c>
      <c r="O20" s="24" t="e">
        <f t="shared" si="12"/>
        <v>#REF!</v>
      </c>
      <c r="P20" s="25" t="e">
        <f t="shared" si="13"/>
        <v>#REF!</v>
      </c>
    </row>
    <row r="21" spans="1:16" s="10" customFormat="1" ht="12.75">
      <c r="A21" s="20">
        <v>1998</v>
      </c>
      <c r="B21" s="29" t="e">
        <f>#REF!</f>
        <v>#REF!</v>
      </c>
      <c r="C21" s="29" t="e">
        <f>#REF!</f>
        <v>#REF!</v>
      </c>
      <c r="D21" s="29" t="e">
        <f>#REF!</f>
        <v>#REF!</v>
      </c>
      <c r="E21" s="29" t="e">
        <f>#REF!</f>
        <v>#REF!</v>
      </c>
      <c r="F21" s="29" t="e">
        <f>#REF!</f>
        <v>#REF!</v>
      </c>
      <c r="G21" s="29" t="e">
        <f>#REF!</f>
        <v>#REF!</v>
      </c>
      <c r="H21" s="24" t="e">
        <f t="shared" si="7"/>
        <v>#REF!</v>
      </c>
      <c r="I21" s="24" t="e">
        <f t="shared" si="8"/>
        <v>#REF!</v>
      </c>
      <c r="J21" s="25" t="e">
        <f t="shared" si="9"/>
        <v>#REF!</v>
      </c>
      <c r="K21" s="29" t="e">
        <f>#REF!</f>
        <v>#REF!</v>
      </c>
      <c r="L21" s="29" t="e">
        <f>#REF!</f>
        <v>#REF!</v>
      </c>
      <c r="M21" s="25" t="e">
        <f t="shared" si="10"/>
        <v>#REF!</v>
      </c>
      <c r="N21" s="24" t="e">
        <f t="shared" si="11"/>
        <v>#REF!</v>
      </c>
      <c r="O21" s="24" t="e">
        <f t="shared" si="12"/>
        <v>#REF!</v>
      </c>
      <c r="P21" s="25" t="e">
        <f t="shared" si="13"/>
        <v>#REF!</v>
      </c>
    </row>
    <row r="22" spans="1:16" s="10" customFormat="1" ht="12.75">
      <c r="A22" s="20">
        <v>1999</v>
      </c>
      <c r="B22" s="29" t="e">
        <f>#REF!</f>
        <v>#REF!</v>
      </c>
      <c r="C22" s="29" t="e">
        <f>#REF!</f>
        <v>#REF!</v>
      </c>
      <c r="D22" s="29" t="e">
        <f>#REF!</f>
        <v>#REF!</v>
      </c>
      <c r="E22" s="29" t="e">
        <f>#REF!</f>
        <v>#REF!</v>
      </c>
      <c r="F22" s="29" t="e">
        <f>#REF!</f>
        <v>#REF!</v>
      </c>
      <c r="G22" s="29" t="e">
        <f>#REF!</f>
        <v>#REF!</v>
      </c>
      <c r="H22" s="24" t="e">
        <f t="shared" si="7"/>
        <v>#REF!</v>
      </c>
      <c r="I22" s="24" t="e">
        <f t="shared" si="8"/>
        <v>#REF!</v>
      </c>
      <c r="J22" s="25" t="e">
        <f t="shared" si="9"/>
        <v>#REF!</v>
      </c>
      <c r="K22" s="29" t="e">
        <f>#REF!</f>
        <v>#REF!</v>
      </c>
      <c r="L22" s="29" t="e">
        <f>#REF!</f>
        <v>#REF!</v>
      </c>
      <c r="M22" s="25" t="e">
        <f t="shared" si="10"/>
        <v>#REF!</v>
      </c>
      <c r="N22" s="24" t="e">
        <f t="shared" si="11"/>
        <v>#REF!</v>
      </c>
      <c r="O22" s="24" t="e">
        <f t="shared" si="12"/>
        <v>#REF!</v>
      </c>
      <c r="P22" s="25" t="e">
        <f t="shared" si="13"/>
        <v>#REF!</v>
      </c>
    </row>
    <row r="23" spans="1:16" s="10" customFormat="1" ht="12.75">
      <c r="A23" s="20">
        <v>2000</v>
      </c>
      <c r="B23" s="29" t="e">
        <f>#REF!</f>
        <v>#REF!</v>
      </c>
      <c r="C23" s="29" t="e">
        <f>#REF!</f>
        <v>#REF!</v>
      </c>
      <c r="D23" s="29" t="e">
        <f>#REF!</f>
        <v>#REF!</v>
      </c>
      <c r="E23" s="29" t="e">
        <f>#REF!</f>
        <v>#REF!</v>
      </c>
      <c r="F23" s="29" t="e">
        <f>#REF!</f>
        <v>#REF!</v>
      </c>
      <c r="G23" s="29" t="e">
        <f>#REF!</f>
        <v>#REF!</v>
      </c>
      <c r="H23" s="24" t="e">
        <f t="shared" si="7"/>
        <v>#REF!</v>
      </c>
      <c r="I23" s="24" t="e">
        <f t="shared" si="8"/>
        <v>#REF!</v>
      </c>
      <c r="J23" s="25" t="e">
        <f t="shared" si="9"/>
        <v>#REF!</v>
      </c>
      <c r="K23" s="29" t="e">
        <f>#REF!</f>
        <v>#REF!</v>
      </c>
      <c r="L23" s="29" t="e">
        <f>#REF!</f>
        <v>#REF!</v>
      </c>
      <c r="M23" s="25" t="e">
        <f t="shared" si="10"/>
        <v>#REF!</v>
      </c>
      <c r="N23" s="24" t="e">
        <f t="shared" si="11"/>
        <v>#REF!</v>
      </c>
      <c r="O23" s="24" t="e">
        <f t="shared" si="12"/>
        <v>#REF!</v>
      </c>
      <c r="P23" s="25" t="e">
        <f t="shared" si="13"/>
        <v>#REF!</v>
      </c>
    </row>
    <row r="24" spans="1:16" s="10" customFormat="1" ht="12.75">
      <c r="A24" s="20">
        <v>2001</v>
      </c>
      <c r="B24" s="29" t="e">
        <f>#REF!</f>
        <v>#REF!</v>
      </c>
      <c r="C24" s="29" t="e">
        <f>#REF!</f>
        <v>#REF!</v>
      </c>
      <c r="D24" s="29" t="e">
        <f>#REF!</f>
        <v>#REF!</v>
      </c>
      <c r="E24" s="29" t="e">
        <f>#REF!</f>
        <v>#REF!</v>
      </c>
      <c r="F24" s="29" t="e">
        <f>#REF!</f>
        <v>#REF!</v>
      </c>
      <c r="G24" s="29" t="e">
        <f>#REF!</f>
        <v>#REF!</v>
      </c>
      <c r="H24" s="24" t="e">
        <f t="shared" si="7"/>
        <v>#REF!</v>
      </c>
      <c r="I24" s="24" t="e">
        <f t="shared" si="8"/>
        <v>#REF!</v>
      </c>
      <c r="J24" s="25" t="e">
        <f t="shared" si="9"/>
        <v>#REF!</v>
      </c>
      <c r="K24" s="29" t="e">
        <f>#REF!</f>
        <v>#REF!</v>
      </c>
      <c r="L24" s="29" t="e">
        <f>#REF!</f>
        <v>#REF!</v>
      </c>
      <c r="M24" s="25" t="e">
        <f t="shared" si="10"/>
        <v>#REF!</v>
      </c>
      <c r="N24" s="24" t="e">
        <f t="shared" si="11"/>
        <v>#REF!</v>
      </c>
      <c r="O24" s="24" t="e">
        <f t="shared" si="12"/>
        <v>#REF!</v>
      </c>
      <c r="P24" s="25" t="e">
        <f t="shared" si="13"/>
        <v>#REF!</v>
      </c>
    </row>
    <row r="25" spans="1:16" s="10" customFormat="1" ht="12.75">
      <c r="A25" s="20">
        <v>2002</v>
      </c>
      <c r="B25" s="29" t="e">
        <f>#REF!</f>
        <v>#REF!</v>
      </c>
      <c r="C25" s="29" t="e">
        <f>#REF!</f>
        <v>#REF!</v>
      </c>
      <c r="D25" s="29" t="e">
        <f>#REF!</f>
        <v>#REF!</v>
      </c>
      <c r="E25" s="29" t="e">
        <f>#REF!</f>
        <v>#REF!</v>
      </c>
      <c r="F25" s="29" t="e">
        <f>#REF!</f>
        <v>#REF!</v>
      </c>
      <c r="G25" s="29" t="e">
        <f>#REF!</f>
        <v>#REF!</v>
      </c>
      <c r="H25" s="24" t="e">
        <f t="shared" si="7"/>
        <v>#REF!</v>
      </c>
      <c r="I25" s="24" t="e">
        <f t="shared" si="8"/>
        <v>#REF!</v>
      </c>
      <c r="J25" s="25" t="e">
        <f t="shared" si="9"/>
        <v>#REF!</v>
      </c>
      <c r="K25" s="29" t="e">
        <f>#REF!</f>
        <v>#REF!</v>
      </c>
      <c r="L25" s="29" t="e">
        <f>#REF!</f>
        <v>#REF!</v>
      </c>
      <c r="M25" s="25" t="e">
        <f t="shared" si="10"/>
        <v>#REF!</v>
      </c>
      <c r="N25" s="24" t="e">
        <f t="shared" si="11"/>
        <v>#REF!</v>
      </c>
      <c r="O25" s="24" t="e">
        <f t="shared" si="12"/>
        <v>#REF!</v>
      </c>
      <c r="P25" s="25" t="e">
        <f t="shared" si="13"/>
        <v>#REF!</v>
      </c>
    </row>
    <row r="26" spans="1:16" s="10" customFormat="1" ht="12.75">
      <c r="A26" s="20">
        <v>2003</v>
      </c>
      <c r="B26" s="29" t="e">
        <f>#REF!</f>
        <v>#REF!</v>
      </c>
      <c r="C26" s="29" t="e">
        <f>#REF!</f>
        <v>#REF!</v>
      </c>
      <c r="D26" s="29" t="e">
        <f>#REF!</f>
        <v>#REF!</v>
      </c>
      <c r="E26" s="29" t="e">
        <f>#REF!</f>
        <v>#REF!</v>
      </c>
      <c r="F26" s="29" t="e">
        <f>#REF!</f>
        <v>#REF!</v>
      </c>
      <c r="G26" s="29" t="e">
        <f>#REF!</f>
        <v>#REF!</v>
      </c>
      <c r="H26" s="24" t="e">
        <f t="shared" si="7"/>
        <v>#REF!</v>
      </c>
      <c r="I26" s="24" t="e">
        <f t="shared" si="8"/>
        <v>#REF!</v>
      </c>
      <c r="J26" s="25" t="e">
        <f t="shared" si="9"/>
        <v>#REF!</v>
      </c>
      <c r="K26" s="29" t="e">
        <f>#REF!</f>
        <v>#REF!</v>
      </c>
      <c r="L26" s="29" t="e">
        <f>#REF!</f>
        <v>#REF!</v>
      </c>
      <c r="M26" s="25" t="e">
        <f t="shared" si="10"/>
        <v>#REF!</v>
      </c>
      <c r="N26" s="24" t="e">
        <f t="shared" si="11"/>
        <v>#REF!</v>
      </c>
      <c r="O26" s="24" t="e">
        <f t="shared" si="12"/>
        <v>#REF!</v>
      </c>
      <c r="P26" s="25" t="e">
        <f t="shared" si="13"/>
        <v>#REF!</v>
      </c>
    </row>
    <row r="27" spans="1:16" s="10" customFormat="1" ht="12.75">
      <c r="A27" s="20">
        <v>2004</v>
      </c>
      <c r="B27" s="29" t="e">
        <f>#REF!</f>
        <v>#REF!</v>
      </c>
      <c r="C27" s="29" t="e">
        <f>#REF!</f>
        <v>#REF!</v>
      </c>
      <c r="D27" s="29" t="e">
        <f>#REF!</f>
        <v>#REF!</v>
      </c>
      <c r="E27" s="29" t="e">
        <f>#REF!</f>
        <v>#REF!</v>
      </c>
      <c r="F27" s="29" t="e">
        <f>#REF!</f>
        <v>#REF!</v>
      </c>
      <c r="G27" s="29" t="e">
        <f>#REF!</f>
        <v>#REF!</v>
      </c>
      <c r="H27" s="24" t="e">
        <f t="shared" si="7"/>
        <v>#REF!</v>
      </c>
      <c r="I27" s="24" t="e">
        <f t="shared" si="8"/>
        <v>#REF!</v>
      </c>
      <c r="J27" s="25" t="e">
        <f t="shared" si="9"/>
        <v>#REF!</v>
      </c>
      <c r="K27" s="29" t="e">
        <f>#REF!</f>
        <v>#REF!</v>
      </c>
      <c r="L27" s="29" t="e">
        <f>#REF!</f>
        <v>#REF!</v>
      </c>
      <c r="M27" s="25" t="e">
        <f t="shared" si="10"/>
        <v>#REF!</v>
      </c>
      <c r="N27" s="24" t="e">
        <f t="shared" si="11"/>
        <v>#REF!</v>
      </c>
      <c r="O27" s="24" t="e">
        <f t="shared" si="12"/>
        <v>#REF!</v>
      </c>
      <c r="P27" s="25" t="e">
        <f t="shared" si="13"/>
        <v>#REF!</v>
      </c>
    </row>
    <row r="28" spans="1:16" s="10" customFormat="1" ht="12.75">
      <c r="A28" s="20">
        <v>2005</v>
      </c>
      <c r="B28" s="29" t="e">
        <f>#REF!</f>
        <v>#REF!</v>
      </c>
      <c r="C28" s="29" t="e">
        <f>#REF!</f>
        <v>#REF!</v>
      </c>
      <c r="D28" s="29" t="e">
        <f>#REF!</f>
        <v>#REF!</v>
      </c>
      <c r="E28" s="29" t="e">
        <f>#REF!</f>
        <v>#REF!</v>
      </c>
      <c r="F28" s="29" t="e">
        <f>#REF!</f>
        <v>#REF!</v>
      </c>
      <c r="G28" s="29" t="e">
        <f>#REF!</f>
        <v>#REF!</v>
      </c>
      <c r="H28" s="24" t="e">
        <f t="shared" si="7"/>
        <v>#REF!</v>
      </c>
      <c r="I28" s="24" t="e">
        <f t="shared" si="8"/>
        <v>#REF!</v>
      </c>
      <c r="J28" s="25" t="e">
        <f t="shared" si="9"/>
        <v>#REF!</v>
      </c>
      <c r="K28" s="29" t="e">
        <f>#REF!</f>
        <v>#REF!</v>
      </c>
      <c r="L28" s="29" t="e">
        <f>#REF!</f>
        <v>#REF!</v>
      </c>
      <c r="M28" s="25" t="e">
        <f t="shared" si="10"/>
        <v>#REF!</v>
      </c>
      <c r="N28" s="24" t="e">
        <f t="shared" si="11"/>
        <v>#REF!</v>
      </c>
      <c r="O28" s="24" t="e">
        <f t="shared" si="12"/>
        <v>#REF!</v>
      </c>
      <c r="P28" s="25" t="e">
        <f t="shared" si="13"/>
        <v>#REF!</v>
      </c>
    </row>
    <row r="29" spans="1:16" ht="12.75">
      <c r="A29" s="26" t="s">
        <v>39</v>
      </c>
      <c r="B29" s="27" t="e">
        <f>SUM(#REF!)</f>
        <v>#REF!</v>
      </c>
      <c r="C29" s="27" t="e">
        <f>SUM(#REF!)</f>
        <v>#REF!</v>
      </c>
      <c r="D29" s="27" t="e">
        <f>SUM(#REF!)</f>
        <v>#REF!</v>
      </c>
      <c r="E29" s="27" t="e">
        <f>SUM(#REF!)</f>
        <v>#REF!</v>
      </c>
      <c r="F29" s="27" t="e">
        <f>SUM(#REF!)</f>
        <v>#REF!</v>
      </c>
      <c r="G29" s="27" t="e">
        <f>SUM(#REF!)</f>
        <v>#REF!</v>
      </c>
      <c r="H29" s="27" t="e">
        <f>B29+D29+F29</f>
        <v>#REF!</v>
      </c>
      <c r="I29" s="27" t="e">
        <f>C29+E29+G29</f>
        <v>#REF!</v>
      </c>
      <c r="J29" s="28" t="e">
        <f>H29/I29</f>
        <v>#REF!</v>
      </c>
      <c r="K29" s="27" t="e">
        <f>SUM(#REF!)</f>
        <v>#REF!</v>
      </c>
      <c r="L29" s="27" t="e">
        <f>SUM(#REF!)</f>
        <v>#REF!</v>
      </c>
      <c r="M29" s="28" t="e">
        <f>K29/L29</f>
        <v>#REF!</v>
      </c>
      <c r="N29" s="27" t="e">
        <f>H29+K29</f>
        <v>#REF!</v>
      </c>
      <c r="O29" s="27" t="e">
        <f>I29+L29</f>
        <v>#REF!</v>
      </c>
      <c r="P29" s="28" t="e">
        <f>N29/O29</f>
        <v>#REF!</v>
      </c>
    </row>
    <row r="30" spans="1:16" ht="12.75">
      <c r="A30" s="32" t="s">
        <v>42</v>
      </c>
      <c r="B30" s="30" t="e">
        <f aca="true" t="shared" si="14" ref="B30:G30">B18+B29</f>
        <v>#REF!</v>
      </c>
      <c r="C30" s="30" t="e">
        <f t="shared" si="14"/>
        <v>#REF!</v>
      </c>
      <c r="D30" s="30" t="e">
        <f t="shared" si="14"/>
        <v>#REF!</v>
      </c>
      <c r="E30" s="30" t="e">
        <f t="shared" si="14"/>
        <v>#REF!</v>
      </c>
      <c r="F30" s="30" t="e">
        <f t="shared" si="14"/>
        <v>#REF!</v>
      </c>
      <c r="G30" s="30" t="e">
        <f t="shared" si="14"/>
        <v>#REF!</v>
      </c>
      <c r="H30" s="30" t="e">
        <f>SUM(H18:H29)</f>
        <v>#REF!</v>
      </c>
      <c r="I30" s="30" t="e">
        <f>SUM(I18:I29)</f>
        <v>#REF!</v>
      </c>
      <c r="J30" s="31" t="e">
        <f>H30/I30</f>
        <v>#REF!</v>
      </c>
      <c r="K30" s="30" t="e">
        <f>SUM(K18:K29)</f>
        <v>#REF!</v>
      </c>
      <c r="L30" s="30" t="e">
        <f>SUM(L18:L29)</f>
        <v>#REF!</v>
      </c>
      <c r="M30" s="31" t="e">
        <f>K30/L30</f>
        <v>#REF!</v>
      </c>
      <c r="N30" s="30" t="e">
        <f>H30+K30</f>
        <v>#REF!</v>
      </c>
      <c r="O30" s="30" t="e">
        <f>I30+L30</f>
        <v>#REF!</v>
      </c>
      <c r="P30" s="31" t="e">
        <f>N30/O30</f>
        <v>#REF!</v>
      </c>
    </row>
  </sheetData>
  <sheetProtection/>
  <mergeCells count="6">
    <mergeCell ref="K4:M4"/>
    <mergeCell ref="N4:P4"/>
    <mergeCell ref="B4:C4"/>
    <mergeCell ref="D4:E4"/>
    <mergeCell ref="F4:G4"/>
    <mergeCell ref="H4:J4"/>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Z40"/>
  <sheetViews>
    <sheetView zoomScalePageLayoutView="0" workbookViewId="0" topLeftCell="A1">
      <selection activeCell="O25" sqref="O25"/>
    </sheetView>
  </sheetViews>
  <sheetFormatPr defaultColWidth="9.140625" defaultRowHeight="12.75"/>
  <cols>
    <col min="1" max="1" width="9.140625" style="10" customWidth="1"/>
    <col min="2" max="2" width="6.7109375" style="10" bestFit="1" customWidth="1"/>
    <col min="3" max="3" width="7.00390625" style="10" bestFit="1" customWidth="1"/>
    <col min="4" max="4" width="9.140625" style="10" customWidth="1"/>
    <col min="5" max="5" width="7.00390625" style="10" bestFit="1" customWidth="1"/>
    <col min="6" max="6" width="7.57421875" style="10" customWidth="1"/>
    <col min="7" max="7" width="9.140625" style="10" customWidth="1"/>
    <col min="8" max="8" width="6.7109375" style="10" bestFit="1" customWidth="1"/>
    <col min="9" max="9" width="7.00390625" style="10" bestFit="1" customWidth="1"/>
    <col min="10" max="16384" width="9.140625" style="10" customWidth="1"/>
  </cols>
  <sheetData>
    <row r="1" spans="1:7" ht="18">
      <c r="A1" s="81" t="s">
        <v>142</v>
      </c>
      <c r="B1" s="411"/>
      <c r="C1" s="411"/>
      <c r="D1" s="411"/>
      <c r="E1" s="411"/>
      <c r="F1" s="411"/>
      <c r="G1" s="411"/>
    </row>
    <row r="2" spans="1:26" ht="12.75">
      <c r="A2" s="374" t="s">
        <v>157</v>
      </c>
      <c r="B2" s="411"/>
      <c r="C2" s="411"/>
      <c r="D2" s="411"/>
      <c r="E2" s="411"/>
      <c r="F2" s="411"/>
      <c r="G2" s="411"/>
      <c r="N2" s="377"/>
      <c r="O2" s="377"/>
      <c r="P2" s="377"/>
      <c r="Q2" s="377"/>
      <c r="R2" s="377"/>
      <c r="S2" s="377"/>
      <c r="T2" s="377"/>
      <c r="U2" s="377"/>
      <c r="V2" s="377"/>
      <c r="W2" s="377"/>
      <c r="X2" s="377"/>
      <c r="Y2" s="377"/>
      <c r="Z2" s="377"/>
    </row>
    <row r="3" spans="1:26" ht="12.75">
      <c r="A3" s="413"/>
      <c r="B3" s="411"/>
      <c r="C3" s="411"/>
      <c r="D3" s="411"/>
      <c r="E3" s="411"/>
      <c r="F3" s="411"/>
      <c r="G3" s="411"/>
      <c r="N3" s="465"/>
      <c r="O3" s="465"/>
      <c r="P3" s="465"/>
      <c r="Q3" s="465"/>
      <c r="R3" s="465"/>
      <c r="S3" s="465"/>
      <c r="T3" s="465"/>
      <c r="U3" s="465"/>
      <c r="V3" s="465"/>
      <c r="W3" s="465"/>
      <c r="X3" s="465"/>
      <c r="Y3" s="465"/>
      <c r="Z3" s="377"/>
    </row>
    <row r="4" spans="1:26" ht="12.75" customHeight="1">
      <c r="A4" s="567" t="s">
        <v>334</v>
      </c>
      <c r="B4" s="567"/>
      <c r="C4" s="567"/>
      <c r="D4" s="567"/>
      <c r="E4" s="567"/>
      <c r="F4" s="567"/>
      <c r="G4" s="567"/>
      <c r="H4" s="567"/>
      <c r="I4" s="567"/>
      <c r="J4" s="567"/>
      <c r="N4" s="466"/>
      <c r="O4" s="467"/>
      <c r="P4" s="467"/>
      <c r="Q4" s="466"/>
      <c r="R4" s="467"/>
      <c r="S4" s="467"/>
      <c r="T4" s="467"/>
      <c r="U4" s="466"/>
      <c r="V4" s="466"/>
      <c r="W4" s="466"/>
      <c r="X4" s="467"/>
      <c r="Y4" s="466"/>
      <c r="Z4" s="377"/>
    </row>
    <row r="5" spans="1:26" ht="12.75">
      <c r="A5" s="567"/>
      <c r="B5" s="567"/>
      <c r="C5" s="567"/>
      <c r="D5" s="567"/>
      <c r="E5" s="567"/>
      <c r="F5" s="567"/>
      <c r="G5" s="567"/>
      <c r="H5" s="567"/>
      <c r="I5" s="567"/>
      <c r="J5" s="567"/>
      <c r="N5" s="466"/>
      <c r="O5" s="467"/>
      <c r="P5" s="467"/>
      <c r="Q5" s="466"/>
      <c r="R5" s="467"/>
      <c r="S5" s="467"/>
      <c r="T5" s="467"/>
      <c r="U5" s="466"/>
      <c r="V5" s="466"/>
      <c r="W5" s="466"/>
      <c r="X5" s="466"/>
      <c r="Y5" s="466"/>
      <c r="Z5" s="377"/>
    </row>
    <row r="6" spans="1:26" ht="12.75">
      <c r="A6" s="567"/>
      <c r="B6" s="567"/>
      <c r="C6" s="567"/>
      <c r="D6" s="567"/>
      <c r="E6" s="567"/>
      <c r="F6" s="567"/>
      <c r="G6" s="567"/>
      <c r="H6" s="567"/>
      <c r="I6" s="567"/>
      <c r="J6" s="567"/>
      <c r="N6" s="466"/>
      <c r="O6" s="467"/>
      <c r="P6" s="467"/>
      <c r="Q6" s="466"/>
      <c r="R6" s="466"/>
      <c r="S6" s="467"/>
      <c r="T6" s="466"/>
      <c r="U6" s="466"/>
      <c r="V6" s="466"/>
      <c r="W6" s="466"/>
      <c r="X6" s="466"/>
      <c r="Y6" s="466"/>
      <c r="Z6" s="377"/>
    </row>
    <row r="7" spans="1:26" ht="12.75">
      <c r="A7" s="567"/>
      <c r="B7" s="567"/>
      <c r="C7" s="567"/>
      <c r="D7" s="567"/>
      <c r="E7" s="567"/>
      <c r="F7" s="567"/>
      <c r="G7" s="567"/>
      <c r="H7" s="567"/>
      <c r="I7" s="567"/>
      <c r="J7" s="567"/>
      <c r="N7" s="466"/>
      <c r="O7" s="467"/>
      <c r="P7" s="466"/>
      <c r="Q7" s="466"/>
      <c r="R7" s="466"/>
      <c r="S7" s="466"/>
      <c r="T7" s="466"/>
      <c r="U7" s="466"/>
      <c r="V7" s="466"/>
      <c r="W7" s="466"/>
      <c r="X7" s="466"/>
      <c r="Y7" s="466"/>
      <c r="Z7" s="377"/>
    </row>
    <row r="8" spans="2:26" ht="13.5" thickBot="1">
      <c r="B8" s="377"/>
      <c r="C8" s="377"/>
      <c r="D8" s="377"/>
      <c r="E8" s="377"/>
      <c r="F8" s="377"/>
      <c r="G8" s="377"/>
      <c r="N8" s="466"/>
      <c r="O8" s="467"/>
      <c r="P8" s="467"/>
      <c r="Q8" s="466"/>
      <c r="R8" s="466"/>
      <c r="S8" s="466"/>
      <c r="T8" s="467"/>
      <c r="U8" s="466"/>
      <c r="V8" s="466"/>
      <c r="W8" s="466"/>
      <c r="X8" s="466"/>
      <c r="Y8" s="466"/>
      <c r="Z8" s="377"/>
    </row>
    <row r="9" spans="1:26" ht="12.75" customHeight="1">
      <c r="A9" s="554" t="s">
        <v>12</v>
      </c>
      <c r="B9" s="564" t="s">
        <v>132</v>
      </c>
      <c r="C9" s="562"/>
      <c r="D9" s="565"/>
      <c r="E9" s="564" t="s">
        <v>153</v>
      </c>
      <c r="F9" s="562"/>
      <c r="G9" s="565"/>
      <c r="H9" s="561" t="s">
        <v>11</v>
      </c>
      <c r="I9" s="562"/>
      <c r="J9" s="565"/>
      <c r="N9" s="466"/>
      <c r="O9" s="467"/>
      <c r="P9" s="467"/>
      <c r="Q9" s="466"/>
      <c r="R9" s="466"/>
      <c r="S9" s="467"/>
      <c r="T9" s="467"/>
      <c r="U9" s="466"/>
      <c r="V9" s="466"/>
      <c r="W9" s="466"/>
      <c r="X9" s="466"/>
      <c r="Y9" s="466"/>
      <c r="Z9" s="377"/>
    </row>
    <row r="10" spans="1:26" ht="13.5" thickBot="1">
      <c r="A10" s="555"/>
      <c r="B10" s="344" t="s">
        <v>13</v>
      </c>
      <c r="C10" s="345" t="s">
        <v>14</v>
      </c>
      <c r="D10" s="346" t="s">
        <v>15</v>
      </c>
      <c r="E10" s="344" t="s">
        <v>13</v>
      </c>
      <c r="F10" s="345" t="s">
        <v>14</v>
      </c>
      <c r="G10" s="346" t="s">
        <v>15</v>
      </c>
      <c r="H10" s="283" t="s">
        <v>13</v>
      </c>
      <c r="I10" s="159" t="s">
        <v>14</v>
      </c>
      <c r="J10" s="160" t="s">
        <v>15</v>
      </c>
      <c r="N10" s="466"/>
      <c r="O10" s="466"/>
      <c r="P10" s="467"/>
      <c r="Q10" s="466"/>
      <c r="R10" s="466"/>
      <c r="S10" s="466"/>
      <c r="T10" s="466"/>
      <c r="U10" s="466"/>
      <c r="V10" s="466"/>
      <c r="W10" s="466"/>
      <c r="X10" s="466"/>
      <c r="Y10" s="466"/>
      <c r="Z10" s="377"/>
    </row>
    <row r="11" spans="1:26" ht="12.75">
      <c r="A11" s="468">
        <v>1984</v>
      </c>
      <c r="B11" s="469">
        <v>0</v>
      </c>
      <c r="C11" s="470">
        <v>5</v>
      </c>
      <c r="D11" s="371">
        <f aca="true" t="shared" si="0" ref="D11:D38">IF(C11=0,"NA",B11/C11)</f>
        <v>0</v>
      </c>
      <c r="E11" s="471">
        <v>10</v>
      </c>
      <c r="F11" s="421">
        <v>108</v>
      </c>
      <c r="G11" s="381">
        <f aca="true" t="shared" si="1" ref="G11:G38">IF(F11=0,"NA",E11/F11)</f>
        <v>0.09259259259259259</v>
      </c>
      <c r="H11" s="472">
        <f>SUM(B11,E11)</f>
        <v>10</v>
      </c>
      <c r="I11" s="473">
        <f>SUM(C11,F11)</f>
        <v>113</v>
      </c>
      <c r="J11" s="92">
        <f aca="true" t="shared" si="2" ref="J11:J38">IF(I11=0,"NA",H11/I11)</f>
        <v>0.08849557522123894</v>
      </c>
      <c r="N11" s="466"/>
      <c r="O11" s="466"/>
      <c r="P11" s="467"/>
      <c r="Q11" s="466"/>
      <c r="R11" s="466"/>
      <c r="S11" s="466"/>
      <c r="T11" s="467"/>
      <c r="U11" s="466"/>
      <c r="V11" s="466"/>
      <c r="W11" s="466"/>
      <c r="X11" s="466"/>
      <c r="Y11" s="466"/>
      <c r="Z11" s="377"/>
    </row>
    <row r="12" spans="1:26" ht="12.75">
      <c r="A12" s="474">
        <v>1985</v>
      </c>
      <c r="B12" s="475">
        <v>0</v>
      </c>
      <c r="C12" s="476">
        <v>7</v>
      </c>
      <c r="D12" s="84">
        <f t="shared" si="0"/>
        <v>0</v>
      </c>
      <c r="E12" s="477">
        <v>27</v>
      </c>
      <c r="F12" s="426">
        <v>217</v>
      </c>
      <c r="G12" s="382">
        <f t="shared" si="1"/>
        <v>0.12442396313364056</v>
      </c>
      <c r="H12" s="477">
        <f aca="true" t="shared" si="3" ref="H12:I37">SUM(B12,E12)</f>
        <v>27</v>
      </c>
      <c r="I12" s="426">
        <f t="shared" si="3"/>
        <v>224</v>
      </c>
      <c r="J12" s="84">
        <f t="shared" si="2"/>
        <v>0.12053571428571429</v>
      </c>
      <c r="N12" s="466"/>
      <c r="O12" s="467"/>
      <c r="P12" s="466"/>
      <c r="Q12" s="466"/>
      <c r="R12" s="466"/>
      <c r="S12" s="466"/>
      <c r="T12" s="467"/>
      <c r="U12" s="466"/>
      <c r="V12" s="466"/>
      <c r="W12" s="466"/>
      <c r="X12" s="466"/>
      <c r="Y12" s="466"/>
      <c r="Z12" s="377"/>
    </row>
    <row r="13" spans="1:26" ht="12.75">
      <c r="A13" s="478">
        <v>1986</v>
      </c>
      <c r="B13" s="475">
        <v>0</v>
      </c>
      <c r="C13" s="476">
        <v>23</v>
      </c>
      <c r="D13" s="84">
        <f t="shared" si="0"/>
        <v>0</v>
      </c>
      <c r="E13" s="477">
        <v>35</v>
      </c>
      <c r="F13" s="426">
        <v>226</v>
      </c>
      <c r="G13" s="382">
        <f t="shared" si="1"/>
        <v>0.15486725663716813</v>
      </c>
      <c r="H13" s="477">
        <f t="shared" si="3"/>
        <v>35</v>
      </c>
      <c r="I13" s="426">
        <f t="shared" si="3"/>
        <v>249</v>
      </c>
      <c r="J13" s="84">
        <f t="shared" si="2"/>
        <v>0.14056224899598393</v>
      </c>
      <c r="N13" s="466"/>
      <c r="O13" s="466"/>
      <c r="P13" s="467"/>
      <c r="Q13" s="466"/>
      <c r="R13" s="466"/>
      <c r="S13" s="466"/>
      <c r="T13" s="466"/>
      <c r="U13" s="466"/>
      <c r="V13" s="466"/>
      <c r="W13" s="466"/>
      <c r="X13" s="466"/>
      <c r="Y13" s="466"/>
      <c r="Z13" s="377"/>
    </row>
    <row r="14" spans="1:26" ht="12.75">
      <c r="A14" s="474">
        <v>1987</v>
      </c>
      <c r="B14" s="479">
        <v>1</v>
      </c>
      <c r="C14" s="476">
        <v>17</v>
      </c>
      <c r="D14" s="84">
        <f t="shared" si="0"/>
        <v>0.058823529411764705</v>
      </c>
      <c r="E14" s="480">
        <v>42</v>
      </c>
      <c r="F14" s="426">
        <v>342</v>
      </c>
      <c r="G14" s="382">
        <f t="shared" si="1"/>
        <v>0.12280701754385964</v>
      </c>
      <c r="H14" s="480">
        <f t="shared" si="3"/>
        <v>43</v>
      </c>
      <c r="I14" s="426">
        <f t="shared" si="3"/>
        <v>359</v>
      </c>
      <c r="J14" s="84">
        <f t="shared" si="2"/>
        <v>0.11977715877437325</v>
      </c>
      <c r="N14" s="466"/>
      <c r="O14" s="467"/>
      <c r="P14" s="466"/>
      <c r="Q14" s="466"/>
      <c r="R14" s="466"/>
      <c r="S14" s="466"/>
      <c r="T14" s="466"/>
      <c r="U14" s="466"/>
      <c r="V14" s="466"/>
      <c r="W14" s="466"/>
      <c r="X14" s="466"/>
      <c r="Y14" s="466"/>
      <c r="Z14" s="377"/>
    </row>
    <row r="15" spans="1:26" ht="12.75">
      <c r="A15" s="478">
        <v>1988</v>
      </c>
      <c r="B15" s="479">
        <v>2</v>
      </c>
      <c r="C15" s="476">
        <v>18</v>
      </c>
      <c r="D15" s="84">
        <f t="shared" si="0"/>
        <v>0.1111111111111111</v>
      </c>
      <c r="E15" s="480">
        <v>53</v>
      </c>
      <c r="F15" s="426">
        <v>381</v>
      </c>
      <c r="G15" s="382">
        <f t="shared" si="1"/>
        <v>0.13910761154855644</v>
      </c>
      <c r="H15" s="480">
        <f t="shared" si="3"/>
        <v>55</v>
      </c>
      <c r="I15" s="426">
        <f t="shared" si="3"/>
        <v>399</v>
      </c>
      <c r="J15" s="84">
        <f t="shared" si="2"/>
        <v>0.13784461152882205</v>
      </c>
      <c r="N15" s="466"/>
      <c r="O15" s="466"/>
      <c r="P15" s="466"/>
      <c r="Q15" s="466"/>
      <c r="R15" s="466"/>
      <c r="S15" s="466"/>
      <c r="T15" s="466"/>
      <c r="U15" s="466"/>
      <c r="V15" s="466"/>
      <c r="W15" s="466"/>
      <c r="X15" s="466"/>
      <c r="Y15" s="466"/>
      <c r="Z15" s="377"/>
    </row>
    <row r="16" spans="1:26" ht="12.75">
      <c r="A16" s="474">
        <v>1989</v>
      </c>
      <c r="B16" s="479">
        <v>1</v>
      </c>
      <c r="C16" s="476">
        <v>28</v>
      </c>
      <c r="D16" s="84">
        <f t="shared" si="0"/>
        <v>0.03571428571428571</v>
      </c>
      <c r="E16" s="480">
        <v>30</v>
      </c>
      <c r="F16" s="426">
        <v>286</v>
      </c>
      <c r="G16" s="382">
        <f t="shared" si="1"/>
        <v>0.1048951048951049</v>
      </c>
      <c r="H16" s="480">
        <f t="shared" si="3"/>
        <v>31</v>
      </c>
      <c r="I16" s="426">
        <f t="shared" si="3"/>
        <v>314</v>
      </c>
      <c r="J16" s="84">
        <f t="shared" si="2"/>
        <v>0.09872611464968153</v>
      </c>
      <c r="N16" s="466"/>
      <c r="O16" s="467"/>
      <c r="P16" s="466"/>
      <c r="Q16" s="466"/>
      <c r="R16" s="466"/>
      <c r="S16" s="466"/>
      <c r="T16" s="466"/>
      <c r="U16" s="466"/>
      <c r="V16" s="466"/>
      <c r="W16" s="466"/>
      <c r="X16" s="466"/>
      <c r="Y16" s="466"/>
      <c r="Z16" s="377"/>
    </row>
    <row r="17" spans="1:26" ht="12.75">
      <c r="A17" s="478">
        <v>1990</v>
      </c>
      <c r="B17" s="479">
        <v>1</v>
      </c>
      <c r="C17" s="476">
        <v>18</v>
      </c>
      <c r="D17" s="84">
        <f t="shared" si="0"/>
        <v>0.05555555555555555</v>
      </c>
      <c r="E17" s="480">
        <v>30</v>
      </c>
      <c r="F17" s="426">
        <v>255</v>
      </c>
      <c r="G17" s="382">
        <f t="shared" si="1"/>
        <v>0.11764705882352941</v>
      </c>
      <c r="H17" s="480">
        <f t="shared" si="3"/>
        <v>31</v>
      </c>
      <c r="I17" s="426">
        <f t="shared" si="3"/>
        <v>273</v>
      </c>
      <c r="J17" s="84">
        <f t="shared" si="2"/>
        <v>0.11355311355311355</v>
      </c>
      <c r="N17" s="466"/>
      <c r="O17" s="466"/>
      <c r="P17" s="466"/>
      <c r="Q17" s="466"/>
      <c r="R17" s="466"/>
      <c r="S17" s="466"/>
      <c r="T17" s="466"/>
      <c r="U17" s="466"/>
      <c r="V17" s="466"/>
      <c r="W17" s="466"/>
      <c r="X17" s="466"/>
      <c r="Y17" s="466"/>
      <c r="Z17" s="377"/>
    </row>
    <row r="18" spans="1:26" ht="12.75">
      <c r="A18" s="474">
        <v>1991</v>
      </c>
      <c r="B18" s="475">
        <v>0</v>
      </c>
      <c r="C18" s="476">
        <v>8</v>
      </c>
      <c r="D18" s="84">
        <f t="shared" si="0"/>
        <v>0</v>
      </c>
      <c r="E18" s="477">
        <v>30</v>
      </c>
      <c r="F18" s="426">
        <v>201</v>
      </c>
      <c r="G18" s="382">
        <f t="shared" si="1"/>
        <v>0.14925373134328357</v>
      </c>
      <c r="H18" s="477">
        <f t="shared" si="3"/>
        <v>30</v>
      </c>
      <c r="I18" s="426">
        <f t="shared" si="3"/>
        <v>209</v>
      </c>
      <c r="J18" s="84">
        <f t="shared" si="2"/>
        <v>0.14354066985645933</v>
      </c>
      <c r="N18" s="466"/>
      <c r="O18" s="466"/>
      <c r="P18" s="466"/>
      <c r="Q18" s="466"/>
      <c r="R18" s="466"/>
      <c r="S18" s="466"/>
      <c r="T18" s="466"/>
      <c r="U18" s="466"/>
      <c r="V18" s="466"/>
      <c r="W18" s="466"/>
      <c r="X18" s="466"/>
      <c r="Y18" s="466"/>
      <c r="Z18" s="377"/>
    </row>
    <row r="19" spans="1:26" ht="12.75">
      <c r="A19" s="478">
        <v>1992</v>
      </c>
      <c r="B19" s="475">
        <v>0</v>
      </c>
      <c r="C19" s="476">
        <v>15</v>
      </c>
      <c r="D19" s="84">
        <f t="shared" si="0"/>
        <v>0</v>
      </c>
      <c r="E19" s="477">
        <v>12</v>
      </c>
      <c r="F19" s="426">
        <v>211</v>
      </c>
      <c r="G19" s="382">
        <f t="shared" si="1"/>
        <v>0.05687203791469194</v>
      </c>
      <c r="H19" s="477">
        <f t="shared" si="3"/>
        <v>12</v>
      </c>
      <c r="I19" s="426">
        <f t="shared" si="3"/>
        <v>226</v>
      </c>
      <c r="J19" s="84">
        <f t="shared" si="2"/>
        <v>0.05309734513274336</v>
      </c>
      <c r="N19" s="466"/>
      <c r="O19" s="467"/>
      <c r="P19" s="466"/>
      <c r="Q19" s="466"/>
      <c r="R19" s="466"/>
      <c r="S19" s="466"/>
      <c r="T19" s="466"/>
      <c r="U19" s="466"/>
      <c r="V19" s="466"/>
      <c r="W19" s="466"/>
      <c r="X19" s="466"/>
      <c r="Y19" s="466"/>
      <c r="Z19" s="377"/>
    </row>
    <row r="20" spans="1:26" ht="12.75">
      <c r="A20" s="474">
        <v>1993</v>
      </c>
      <c r="B20" s="479">
        <v>3</v>
      </c>
      <c r="C20" s="476">
        <v>28</v>
      </c>
      <c r="D20" s="84">
        <f t="shared" si="0"/>
        <v>0.10714285714285714</v>
      </c>
      <c r="E20" s="480">
        <v>24</v>
      </c>
      <c r="F20" s="426">
        <v>303</v>
      </c>
      <c r="G20" s="382">
        <f t="shared" si="1"/>
        <v>0.07920792079207921</v>
      </c>
      <c r="H20" s="480">
        <f t="shared" si="3"/>
        <v>27</v>
      </c>
      <c r="I20" s="426">
        <f t="shared" si="3"/>
        <v>331</v>
      </c>
      <c r="J20" s="84">
        <f t="shared" si="2"/>
        <v>0.08157099697885196</v>
      </c>
      <c r="N20" s="466"/>
      <c r="O20" s="466"/>
      <c r="P20" s="466"/>
      <c r="Q20" s="466"/>
      <c r="R20" s="466"/>
      <c r="S20" s="466"/>
      <c r="T20" s="466"/>
      <c r="U20" s="466"/>
      <c r="V20" s="466"/>
      <c r="W20" s="466"/>
      <c r="X20" s="466"/>
      <c r="Y20" s="466"/>
      <c r="Z20" s="377"/>
    </row>
    <row r="21" spans="1:26" ht="12.75">
      <c r="A21" s="478">
        <v>1994</v>
      </c>
      <c r="B21" s="479">
        <v>11</v>
      </c>
      <c r="C21" s="476">
        <v>73</v>
      </c>
      <c r="D21" s="84">
        <f t="shared" si="0"/>
        <v>0.1506849315068493</v>
      </c>
      <c r="E21" s="480">
        <v>20</v>
      </c>
      <c r="F21" s="426">
        <v>425</v>
      </c>
      <c r="G21" s="382">
        <f t="shared" si="1"/>
        <v>0.047058823529411764</v>
      </c>
      <c r="H21" s="480">
        <f t="shared" si="3"/>
        <v>31</v>
      </c>
      <c r="I21" s="426">
        <f t="shared" si="3"/>
        <v>498</v>
      </c>
      <c r="J21" s="84">
        <f t="shared" si="2"/>
        <v>0.06224899598393574</v>
      </c>
      <c r="N21" s="466"/>
      <c r="O21" s="466"/>
      <c r="P21" s="466"/>
      <c r="Q21" s="466"/>
      <c r="R21" s="466"/>
      <c r="S21" s="466"/>
      <c r="T21" s="466"/>
      <c r="U21" s="466"/>
      <c r="V21" s="466"/>
      <c r="W21" s="466"/>
      <c r="X21" s="466"/>
      <c r="Y21" s="466"/>
      <c r="Z21" s="377"/>
    </row>
    <row r="22" spans="1:26" ht="12.75">
      <c r="A22" s="474">
        <v>1995</v>
      </c>
      <c r="B22" s="479">
        <v>3</v>
      </c>
      <c r="C22" s="476">
        <v>93</v>
      </c>
      <c r="D22" s="84">
        <f t="shared" si="0"/>
        <v>0.03225806451612903</v>
      </c>
      <c r="E22" s="480">
        <v>26</v>
      </c>
      <c r="F22" s="426">
        <v>618</v>
      </c>
      <c r="G22" s="382">
        <f t="shared" si="1"/>
        <v>0.042071197411003236</v>
      </c>
      <c r="H22" s="480">
        <f t="shared" si="3"/>
        <v>29</v>
      </c>
      <c r="I22" s="426">
        <f t="shared" si="3"/>
        <v>711</v>
      </c>
      <c r="J22" s="84">
        <f t="shared" si="2"/>
        <v>0.040787623066104076</v>
      </c>
      <c r="N22" s="466"/>
      <c r="O22" s="466"/>
      <c r="P22" s="466"/>
      <c r="Q22" s="466"/>
      <c r="R22" s="466"/>
      <c r="S22" s="466"/>
      <c r="T22" s="466"/>
      <c r="U22" s="466"/>
      <c r="V22" s="466"/>
      <c r="W22" s="466"/>
      <c r="X22" s="466"/>
      <c r="Y22" s="466"/>
      <c r="Z22" s="377"/>
    </row>
    <row r="23" spans="1:26" ht="12.75">
      <c r="A23" s="478">
        <v>1996</v>
      </c>
      <c r="B23" s="479">
        <v>2</v>
      </c>
      <c r="C23" s="476">
        <v>88</v>
      </c>
      <c r="D23" s="84">
        <f t="shared" si="0"/>
        <v>0.022727272727272728</v>
      </c>
      <c r="E23" s="480">
        <v>25</v>
      </c>
      <c r="F23" s="426">
        <v>510</v>
      </c>
      <c r="G23" s="382">
        <f t="shared" si="1"/>
        <v>0.049019607843137254</v>
      </c>
      <c r="H23" s="480">
        <f t="shared" si="3"/>
        <v>27</v>
      </c>
      <c r="I23" s="426">
        <f t="shared" si="3"/>
        <v>598</v>
      </c>
      <c r="J23" s="84">
        <f t="shared" si="2"/>
        <v>0.0451505016722408</v>
      </c>
      <c r="N23" s="466"/>
      <c r="O23" s="466"/>
      <c r="P23" s="466"/>
      <c r="Q23" s="466"/>
      <c r="R23" s="466"/>
      <c r="S23" s="466"/>
      <c r="T23" s="466"/>
      <c r="U23" s="466"/>
      <c r="V23" s="466"/>
      <c r="W23" s="466"/>
      <c r="X23" s="466"/>
      <c r="Y23" s="466"/>
      <c r="Z23" s="377"/>
    </row>
    <row r="24" spans="1:26" ht="12.75">
      <c r="A24" s="474">
        <v>1997</v>
      </c>
      <c r="B24" s="479">
        <v>13</v>
      </c>
      <c r="C24" s="476">
        <v>164</v>
      </c>
      <c r="D24" s="84">
        <f t="shared" si="0"/>
        <v>0.07926829268292683</v>
      </c>
      <c r="E24" s="480">
        <v>32</v>
      </c>
      <c r="F24" s="426">
        <v>617</v>
      </c>
      <c r="G24" s="382">
        <f t="shared" si="1"/>
        <v>0.05186385737439222</v>
      </c>
      <c r="H24" s="480">
        <f t="shared" si="3"/>
        <v>45</v>
      </c>
      <c r="I24" s="426">
        <f t="shared" si="3"/>
        <v>781</v>
      </c>
      <c r="J24" s="84">
        <f t="shared" si="2"/>
        <v>0.05761843790012804</v>
      </c>
      <c r="M24" s="96"/>
      <c r="N24" s="466"/>
      <c r="O24" s="466"/>
      <c r="P24" s="466"/>
      <c r="Q24" s="466"/>
      <c r="R24" s="466"/>
      <c r="S24" s="466"/>
      <c r="T24" s="466"/>
      <c r="U24" s="466"/>
      <c r="V24" s="466"/>
      <c r="W24" s="466"/>
      <c r="X24" s="466"/>
      <c r="Y24" s="466"/>
      <c r="Z24" s="377"/>
    </row>
    <row r="25" spans="1:26" ht="12.75">
      <c r="A25" s="478">
        <v>1998</v>
      </c>
      <c r="B25" s="479">
        <v>8</v>
      </c>
      <c r="C25" s="476">
        <v>56</v>
      </c>
      <c r="D25" s="84">
        <f t="shared" si="0"/>
        <v>0.14285714285714285</v>
      </c>
      <c r="E25" s="480">
        <v>22</v>
      </c>
      <c r="F25" s="426">
        <v>602</v>
      </c>
      <c r="G25" s="382">
        <f t="shared" si="1"/>
        <v>0.036544850498338874</v>
      </c>
      <c r="H25" s="480">
        <f t="shared" si="3"/>
        <v>30</v>
      </c>
      <c r="I25" s="426">
        <f t="shared" si="3"/>
        <v>658</v>
      </c>
      <c r="J25" s="84">
        <f t="shared" si="2"/>
        <v>0.04559270516717325</v>
      </c>
      <c r="N25" s="466"/>
      <c r="O25" s="466"/>
      <c r="P25" s="466"/>
      <c r="Q25" s="466"/>
      <c r="R25" s="466"/>
      <c r="S25" s="466"/>
      <c r="T25" s="466"/>
      <c r="U25" s="466"/>
      <c r="V25" s="466"/>
      <c r="W25" s="466"/>
      <c r="X25" s="466"/>
      <c r="Y25" s="466"/>
      <c r="Z25" s="377"/>
    </row>
    <row r="26" spans="1:26" ht="12.75">
      <c r="A26" s="474">
        <v>1999</v>
      </c>
      <c r="B26" s="479">
        <v>10</v>
      </c>
      <c r="C26" s="476">
        <v>216</v>
      </c>
      <c r="D26" s="84">
        <f t="shared" si="0"/>
        <v>0.046296296296296294</v>
      </c>
      <c r="E26" s="480">
        <v>38</v>
      </c>
      <c r="F26" s="426">
        <v>1009</v>
      </c>
      <c r="G26" s="382">
        <f t="shared" si="1"/>
        <v>0.03766105054509415</v>
      </c>
      <c r="H26" s="480">
        <f t="shared" si="3"/>
        <v>48</v>
      </c>
      <c r="I26" s="426">
        <f t="shared" si="3"/>
        <v>1225</v>
      </c>
      <c r="J26" s="84">
        <f t="shared" si="2"/>
        <v>0.03918367346938775</v>
      </c>
      <c r="N26" s="466"/>
      <c r="O26" s="466"/>
      <c r="P26" s="466"/>
      <c r="Q26" s="466"/>
      <c r="R26" s="466"/>
      <c r="S26" s="466"/>
      <c r="T26" s="466"/>
      <c r="U26" s="466"/>
      <c r="V26" s="466"/>
      <c r="W26" s="466"/>
      <c r="X26" s="466"/>
      <c r="Y26" s="466"/>
      <c r="Z26" s="377"/>
    </row>
    <row r="27" spans="1:26" ht="12.75">
      <c r="A27" s="478">
        <v>2000</v>
      </c>
      <c r="B27" s="479">
        <v>13</v>
      </c>
      <c r="C27" s="476">
        <v>204</v>
      </c>
      <c r="D27" s="84">
        <f t="shared" si="0"/>
        <v>0.06372549019607843</v>
      </c>
      <c r="E27" s="480">
        <v>42</v>
      </c>
      <c r="F27" s="426">
        <v>1145</v>
      </c>
      <c r="G27" s="382">
        <f t="shared" si="1"/>
        <v>0.03668122270742358</v>
      </c>
      <c r="H27" s="480">
        <f t="shared" si="3"/>
        <v>55</v>
      </c>
      <c r="I27" s="426">
        <f t="shared" si="3"/>
        <v>1349</v>
      </c>
      <c r="J27" s="84">
        <f t="shared" si="2"/>
        <v>0.040770941438102296</v>
      </c>
      <c r="N27" s="466"/>
      <c r="O27" s="466"/>
      <c r="P27" s="466"/>
      <c r="Q27" s="466"/>
      <c r="R27" s="467"/>
      <c r="S27" s="466"/>
      <c r="T27" s="466"/>
      <c r="U27" s="466"/>
      <c r="V27" s="466"/>
      <c r="W27" s="466"/>
      <c r="X27" s="466"/>
      <c r="Y27" s="467"/>
      <c r="Z27" s="377"/>
    </row>
    <row r="28" spans="1:26" ht="12.75">
      <c r="A28" s="474">
        <v>2001</v>
      </c>
      <c r="B28" s="479">
        <v>10</v>
      </c>
      <c r="C28" s="476">
        <v>197</v>
      </c>
      <c r="D28" s="84">
        <f t="shared" si="0"/>
        <v>0.050761421319796954</v>
      </c>
      <c r="E28" s="480">
        <v>44</v>
      </c>
      <c r="F28" s="426">
        <v>1030</v>
      </c>
      <c r="G28" s="382">
        <f t="shared" si="1"/>
        <v>0.04271844660194175</v>
      </c>
      <c r="H28" s="480">
        <f t="shared" si="3"/>
        <v>54</v>
      </c>
      <c r="I28" s="426">
        <f t="shared" si="3"/>
        <v>1227</v>
      </c>
      <c r="J28" s="84">
        <f t="shared" si="2"/>
        <v>0.044009779951100246</v>
      </c>
      <c r="N28" s="466"/>
      <c r="O28" s="466"/>
      <c r="P28" s="466"/>
      <c r="Q28" s="466"/>
      <c r="R28" s="467"/>
      <c r="S28" s="466"/>
      <c r="T28" s="466"/>
      <c r="U28" s="466"/>
      <c r="V28" s="466"/>
      <c r="W28" s="466"/>
      <c r="X28" s="466"/>
      <c r="Y28" s="467"/>
      <c r="Z28" s="377"/>
    </row>
    <row r="29" spans="1:26" ht="12.75">
      <c r="A29" s="478">
        <v>2002</v>
      </c>
      <c r="B29" s="479">
        <v>13</v>
      </c>
      <c r="C29" s="476">
        <v>213</v>
      </c>
      <c r="D29" s="84">
        <f t="shared" si="0"/>
        <v>0.06103286384976526</v>
      </c>
      <c r="E29" s="480">
        <v>32</v>
      </c>
      <c r="F29" s="426">
        <v>882</v>
      </c>
      <c r="G29" s="382">
        <f t="shared" si="1"/>
        <v>0.036281179138321996</v>
      </c>
      <c r="H29" s="480">
        <f t="shared" si="3"/>
        <v>45</v>
      </c>
      <c r="I29" s="426">
        <f t="shared" si="3"/>
        <v>1095</v>
      </c>
      <c r="J29" s="84">
        <f t="shared" si="2"/>
        <v>0.0410958904109589</v>
      </c>
      <c r="N29" s="466"/>
      <c r="O29" s="466"/>
      <c r="P29" s="466"/>
      <c r="Q29" s="466"/>
      <c r="R29" s="467"/>
      <c r="S29" s="466"/>
      <c r="T29" s="466"/>
      <c r="U29" s="466"/>
      <c r="V29" s="466"/>
      <c r="W29" s="466"/>
      <c r="X29" s="466"/>
      <c r="Y29" s="467"/>
      <c r="Z29" s="377"/>
    </row>
    <row r="30" spans="1:26" ht="12.75">
      <c r="A30" s="474">
        <v>2003</v>
      </c>
      <c r="B30" s="479">
        <v>4</v>
      </c>
      <c r="C30" s="476">
        <v>205</v>
      </c>
      <c r="D30" s="84">
        <f t="shared" si="0"/>
        <v>0.01951219512195122</v>
      </c>
      <c r="E30" s="480">
        <v>26</v>
      </c>
      <c r="F30" s="426">
        <v>925</v>
      </c>
      <c r="G30" s="382">
        <f t="shared" si="1"/>
        <v>0.02810810810810811</v>
      </c>
      <c r="H30" s="480">
        <f t="shared" si="3"/>
        <v>30</v>
      </c>
      <c r="I30" s="426">
        <f t="shared" si="3"/>
        <v>1130</v>
      </c>
      <c r="J30" s="84">
        <f t="shared" si="2"/>
        <v>0.02654867256637168</v>
      </c>
      <c r="N30" s="466"/>
      <c r="O30" s="466"/>
      <c r="P30" s="466"/>
      <c r="Q30" s="466"/>
      <c r="R30" s="467"/>
      <c r="S30" s="466"/>
      <c r="T30" s="466"/>
      <c r="U30" s="466"/>
      <c r="V30" s="466"/>
      <c r="W30" s="466"/>
      <c r="X30" s="466"/>
      <c r="Y30" s="467"/>
      <c r="Z30" s="377"/>
    </row>
    <row r="31" spans="1:10" ht="12.75">
      <c r="A31" s="478">
        <v>2004</v>
      </c>
      <c r="B31" s="479">
        <v>4</v>
      </c>
      <c r="C31" s="476">
        <v>265</v>
      </c>
      <c r="D31" s="84">
        <f t="shared" si="0"/>
        <v>0.01509433962264151</v>
      </c>
      <c r="E31" s="480">
        <v>45</v>
      </c>
      <c r="F31" s="426">
        <v>1178</v>
      </c>
      <c r="G31" s="382">
        <f t="shared" si="1"/>
        <v>0.038200339558573854</v>
      </c>
      <c r="H31" s="480">
        <f t="shared" si="3"/>
        <v>49</v>
      </c>
      <c r="I31" s="426">
        <f t="shared" si="3"/>
        <v>1443</v>
      </c>
      <c r="J31" s="84">
        <f t="shared" si="2"/>
        <v>0.03395703395703396</v>
      </c>
    </row>
    <row r="32" spans="1:10" ht="12.75">
      <c r="A32" s="474">
        <v>2005</v>
      </c>
      <c r="B32" s="479">
        <v>5</v>
      </c>
      <c r="C32" s="476">
        <v>404</v>
      </c>
      <c r="D32" s="84">
        <f t="shared" si="0"/>
        <v>0.012376237623762377</v>
      </c>
      <c r="E32" s="480">
        <v>52</v>
      </c>
      <c r="F32" s="426">
        <v>1516</v>
      </c>
      <c r="G32" s="382">
        <f t="shared" si="1"/>
        <v>0.03430079155672823</v>
      </c>
      <c r="H32" s="480">
        <f t="shared" si="3"/>
        <v>57</v>
      </c>
      <c r="I32" s="426">
        <f t="shared" si="3"/>
        <v>1920</v>
      </c>
      <c r="J32" s="84">
        <f t="shared" si="2"/>
        <v>0.0296875</v>
      </c>
    </row>
    <row r="33" spans="1:10" ht="12.75">
      <c r="A33" s="478">
        <v>2006</v>
      </c>
      <c r="B33" s="479">
        <v>4</v>
      </c>
      <c r="C33" s="476">
        <v>636</v>
      </c>
      <c r="D33" s="84">
        <f t="shared" si="0"/>
        <v>0.006289308176100629</v>
      </c>
      <c r="E33" s="480">
        <v>55</v>
      </c>
      <c r="F33" s="426">
        <v>1564</v>
      </c>
      <c r="G33" s="382">
        <f t="shared" si="1"/>
        <v>0.03516624040920716</v>
      </c>
      <c r="H33" s="480">
        <f t="shared" si="3"/>
        <v>59</v>
      </c>
      <c r="I33" s="426">
        <f t="shared" si="3"/>
        <v>2200</v>
      </c>
      <c r="J33" s="84">
        <f t="shared" si="2"/>
        <v>0.026818181818181817</v>
      </c>
    </row>
    <row r="34" spans="1:10" ht="12.75">
      <c r="A34" s="474">
        <v>2007</v>
      </c>
      <c r="B34" s="475"/>
      <c r="C34" s="481"/>
      <c r="D34" s="84"/>
      <c r="E34" s="477">
        <v>29</v>
      </c>
      <c r="F34" s="429">
        <v>1587</v>
      </c>
      <c r="G34" s="382">
        <f t="shared" si="1"/>
        <v>0.018273471959672338</v>
      </c>
      <c r="H34" s="477">
        <f t="shared" si="3"/>
        <v>29</v>
      </c>
      <c r="I34" s="429">
        <f t="shared" si="3"/>
        <v>1587</v>
      </c>
      <c r="J34" s="84">
        <f t="shared" si="2"/>
        <v>0.018273471959672338</v>
      </c>
    </row>
    <row r="35" spans="1:10" ht="12.75">
      <c r="A35" s="478">
        <v>2008</v>
      </c>
      <c r="B35" s="475"/>
      <c r="C35" s="481"/>
      <c r="D35" s="84"/>
      <c r="E35" s="477">
        <v>6</v>
      </c>
      <c r="F35" s="429">
        <v>881</v>
      </c>
      <c r="G35" s="382">
        <f t="shared" si="1"/>
        <v>0.00681044267877412</v>
      </c>
      <c r="H35" s="477">
        <f t="shared" si="3"/>
        <v>6</v>
      </c>
      <c r="I35" s="429">
        <f t="shared" si="3"/>
        <v>881</v>
      </c>
      <c r="J35" s="84">
        <f t="shared" si="2"/>
        <v>0.00681044267877412</v>
      </c>
    </row>
    <row r="36" spans="1:10" ht="12.75">
      <c r="A36" s="474">
        <v>2009</v>
      </c>
      <c r="B36" s="475"/>
      <c r="C36" s="481"/>
      <c r="D36" s="84"/>
      <c r="E36" s="477">
        <v>2</v>
      </c>
      <c r="F36" s="429">
        <v>717</v>
      </c>
      <c r="G36" s="382">
        <f t="shared" si="1"/>
        <v>0.002789400278940028</v>
      </c>
      <c r="H36" s="477">
        <f t="shared" si="3"/>
        <v>2</v>
      </c>
      <c r="I36" s="429">
        <f t="shared" si="3"/>
        <v>717</v>
      </c>
      <c r="J36" s="84">
        <f t="shared" si="2"/>
        <v>0.002789400278940028</v>
      </c>
    </row>
    <row r="37" spans="1:10" ht="13.5" thickBot="1">
      <c r="A37" s="482">
        <v>2010</v>
      </c>
      <c r="B37" s="454"/>
      <c r="C37" s="483"/>
      <c r="D37" s="275"/>
      <c r="E37" s="454">
        <v>0</v>
      </c>
      <c r="F37" s="433">
        <v>388</v>
      </c>
      <c r="G37" s="383">
        <f t="shared" si="1"/>
        <v>0</v>
      </c>
      <c r="H37" s="484">
        <f t="shared" si="3"/>
        <v>0</v>
      </c>
      <c r="I37" s="485">
        <f t="shared" si="3"/>
        <v>388</v>
      </c>
      <c r="J37" s="94">
        <f t="shared" si="2"/>
        <v>0</v>
      </c>
    </row>
    <row r="38" spans="1:12" ht="13.5" thickBot="1">
      <c r="A38" s="435" t="s">
        <v>11</v>
      </c>
      <c r="B38" s="436">
        <f>SUM(B11:B37)</f>
        <v>108</v>
      </c>
      <c r="C38" s="437">
        <f>SUM(C11:C37)</f>
        <v>2981</v>
      </c>
      <c r="D38" s="95">
        <f t="shared" si="0"/>
        <v>0.03622945320362295</v>
      </c>
      <c r="E38" s="436">
        <f>SUM(E11:E37)</f>
        <v>789</v>
      </c>
      <c r="F38" s="437">
        <f>SUM(F11:F37)</f>
        <v>18124</v>
      </c>
      <c r="G38" s="95">
        <f t="shared" si="1"/>
        <v>0.04353343632752152</v>
      </c>
      <c r="H38" s="486">
        <f>SUM(H11:H37)</f>
        <v>897</v>
      </c>
      <c r="I38" s="487">
        <f>SUM(I11:I37)</f>
        <v>21105</v>
      </c>
      <c r="J38" s="368">
        <f t="shared" si="2"/>
        <v>0.04250177683013504</v>
      </c>
      <c r="L38" s="96"/>
    </row>
    <row r="39" spans="1:10" ht="12.75">
      <c r="A39" s="88"/>
      <c r="B39" s="348"/>
      <c r="C39" s="348"/>
      <c r="D39" s="348"/>
      <c r="E39" s="348"/>
      <c r="F39" s="348"/>
      <c r="G39" s="348"/>
      <c r="H39" s="464"/>
      <c r="I39" s="464"/>
      <c r="J39" s="488"/>
    </row>
    <row r="40" spans="2:7" ht="12.75">
      <c r="B40" s="377"/>
      <c r="C40" s="377"/>
      <c r="D40" s="377"/>
      <c r="E40" s="377"/>
      <c r="F40" s="377"/>
      <c r="G40" s="377"/>
    </row>
  </sheetData>
  <sheetProtection/>
  <mergeCells count="5">
    <mergeCell ref="A4:J7"/>
    <mergeCell ref="A9:A10"/>
    <mergeCell ref="B9:D9"/>
    <mergeCell ref="E9:G9"/>
    <mergeCell ref="H9:J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cwoleader</dc:creator>
  <cp:keywords/>
  <dc:description/>
  <cp:lastModifiedBy>lmerrill</cp:lastModifiedBy>
  <cp:lastPrinted>2010-06-24T15:55:59Z</cp:lastPrinted>
  <dcterms:created xsi:type="dcterms:W3CDTF">2004-07-19T17:19:25Z</dcterms:created>
  <dcterms:modified xsi:type="dcterms:W3CDTF">2011-03-07T17:33:52Z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