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drawings/drawing7.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2.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5.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1.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2.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7.xml" ContentType="application/vnd.openxmlformats-officedocument.drawingml.chartshapes+xml"/>
  <Override PartName="/xl/charts/chart46.xml" ContentType="application/vnd.openxmlformats-officedocument.drawingml.chart+xml"/>
  <Override PartName="/xl/charts/chart47.xml" ContentType="application/vnd.openxmlformats-officedocument.drawingml.chart+xml"/>
  <Override PartName="/xl/drawings/drawing2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updateLinks="never" codeName="ThisWorkbook"/>
  <mc:AlternateContent xmlns:mc="http://schemas.openxmlformats.org/markup-compatibility/2006">
    <mc:Choice Requires="x15">
      <x15ac:absPath xmlns:x15ac="http://schemas.microsoft.com/office/spreadsheetml/2010/11/ac" url="D:\Applus Public Website\website linked documents\"/>
    </mc:Choice>
  </mc:AlternateContent>
  <bookViews>
    <workbookView xWindow="0" yWindow="0" windowWidth="16410" windowHeight="7530" tabRatio="899" xr2:uid="{00000000-000D-0000-FFFF-FFFF00000000}"/>
  </bookViews>
  <sheets>
    <sheet name="Cover" sheetId="1" r:id="rId1"/>
    <sheet name="QA" sheetId="2" state="hidden" r:id="rId2"/>
    <sheet name="#s for report text" sheetId="46" state="hidden" r:id="rId3"/>
    <sheet name="Table of Contents" sheetId="4" r:id="rId4"/>
    <sheet name="(1) VINs tested" sheetId="5" r:id="rId5"/>
    <sheet name="(1) Total Tests" sheetId="6" r:id="rId6"/>
    <sheet name="(2)(i) OBD" sheetId="10" r:id="rId7"/>
    <sheet name="Initial gasoline " sheetId="11" state="hidden" r:id="rId8"/>
    <sheet name="(2)(i) Opacity" sheetId="43" r:id="rId9"/>
    <sheet name="(2)(ii) OBD" sheetId="17" r:id="rId10"/>
    <sheet name="(2)(iii) OBD" sheetId="21" r:id="rId11"/>
    <sheet name="(2)(iv) OBD" sheetId="24" r:id="rId12"/>
    <sheet name="(2)(v) Waivers" sheetId="25" r:id="rId13"/>
    <sheet name="NoKnownOut_InitialFailed_Paul" sheetId="26" state="hidden" r:id="rId14"/>
    <sheet name="(2)(v) Hardship Extensions" sheetId="42" r:id="rId15"/>
    <sheet name="(2)(vi) No Outcome" sheetId="27" r:id="rId16"/>
    <sheet name="(2)(xi) Pass OBD" sheetId="28" r:id="rId17"/>
    <sheet name="(2)(xii) Fail OBD" sheetId="29" r:id="rId18"/>
    <sheet name="(2)(xix) MIL on no DTCs" sheetId="34" r:id="rId19"/>
    <sheet name="(2)(xx) MIL off w  DTCs" sheetId="35" r:id="rId20"/>
    <sheet name="(2)(xxi) MIL on w DTCs " sheetId="36" r:id="rId21"/>
    <sheet name="(2)(xxii) MIL off no DTCs " sheetId="37" r:id="rId22"/>
    <sheet name="(2)(xxiii) Not Ready Failures" sheetId="38" r:id="rId23"/>
    <sheet name="(2)(xxiii) Not Ready Turnaways" sheetId="41" r:id="rId24"/>
    <sheet name="Alternative OBD Tests" sheetId="44" r:id="rId25"/>
    <sheet name="worksheet" sheetId="40" state="hidden" r:id="rId26"/>
  </sheets>
  <externalReferences>
    <externalReference r:id="rId27"/>
  </externalReferences>
  <definedNames>
    <definedName name="_xlnm.Print_Area" localSheetId="5">'(1) Total Tests'!$A$1:$K$62</definedName>
    <definedName name="_xlnm.Print_Area" localSheetId="4">'(1) VINs tested'!$A$1:$J$80</definedName>
    <definedName name="_xlnm.Print_Area" localSheetId="6">'(2)(i) OBD'!$A$1:$Z$76</definedName>
    <definedName name="_xlnm.Print_Area" localSheetId="9">'(2)(ii) OBD'!$A$1:$V$98</definedName>
    <definedName name="_xlnm.Print_Area" localSheetId="10">'(2)(iii) OBD'!$A$1:$V$96</definedName>
    <definedName name="_xlnm.Print_Area" localSheetId="11">'(2)(iv) OBD'!$A$1:$V$99</definedName>
    <definedName name="_xlnm.Print_Area" localSheetId="12">'(2)(v) Waivers'!$A$1:$V$28</definedName>
    <definedName name="_xlnm.Print_Area" localSheetId="15">'(2)(vi) No Outcome'!$A$1:$V$88</definedName>
    <definedName name="_xlnm.Print_Area" localSheetId="16">'(2)(xi) Pass OBD'!$A$1:$V$102</definedName>
    <definedName name="_xlnm.Print_Area" localSheetId="17">'(2)(xii) Fail OBD'!$A$1:$V$96</definedName>
    <definedName name="_xlnm.Print_Area" localSheetId="18">'(2)(xix) MIL on no DTCs'!$A$1:$V$62</definedName>
    <definedName name="_xlnm.Print_Area" localSheetId="19">'(2)(xx) MIL off w  DTCs'!$A$1:$V$26</definedName>
    <definedName name="_xlnm.Print_Area" localSheetId="20">'(2)(xxi) MIL on w DTCs '!$A$1:$V$99</definedName>
    <definedName name="_xlnm.Print_Area" localSheetId="21">'(2)(xxii) MIL off no DTCs '!$A$1:$V$100</definedName>
    <definedName name="_xlnm.Print_Area" localSheetId="22">'(2)(xxiii) Not Ready Failures'!$A$1:$V$103</definedName>
    <definedName name="_xlnm.Print_Area" localSheetId="23">'(2)(xxiii) Not Ready Turnaways'!$A$1:$V$101</definedName>
    <definedName name="_xlnm.Print_Area" localSheetId="0">Cover!$A$1:$K$25</definedName>
    <definedName name="_xlnm.Print_Area" localSheetId="3">'Table of Contents'!$A$1:$C$26</definedName>
    <definedName name="_xlnm.Print_Titles" localSheetId="3">'Table of Contents'!$2:$2</definedName>
  </definedNames>
  <calcPr calcId="171027" iterateDelta="2.3641410392942941E-308"/>
</workbook>
</file>

<file path=xl/calcChain.xml><?xml version="1.0" encoding="utf-8"?>
<calcChain xmlns="http://schemas.openxmlformats.org/spreadsheetml/2006/main">
  <c r="E218" i="46" l="1"/>
  <c r="F218" i="46"/>
  <c r="K18" i="46" l="1"/>
  <c r="L18" i="46"/>
  <c r="M18" i="46"/>
  <c r="F222" i="46" l="1"/>
  <c r="D218" i="46"/>
  <c r="G217" i="46"/>
  <c r="G218" i="46" s="1"/>
  <c r="D213" i="46" l="1"/>
  <c r="D195" i="46"/>
  <c r="D194" i="46"/>
  <c r="D188" i="46"/>
  <c r="E251" i="46" l="1"/>
  <c r="E252" i="46" s="1"/>
  <c r="E254" i="46" s="1"/>
  <c r="E166" i="46" l="1"/>
  <c r="E165" i="46"/>
  <c r="E138" i="46" l="1"/>
  <c r="E137" i="46"/>
  <c r="E136" i="46"/>
  <c r="F124" i="46"/>
  <c r="E124" i="46"/>
  <c r="D124" i="46"/>
  <c r="E82" i="46" l="1"/>
  <c r="E80" i="46"/>
  <c r="E79" i="46"/>
  <c r="E76" i="46"/>
  <c r="E66" i="46"/>
  <c r="E61" i="46"/>
  <c r="E179" i="46" s="1"/>
  <c r="E3" i="46" l="1"/>
  <c r="E71" i="46"/>
  <c r="E81" i="46" s="1"/>
  <c r="E178" i="46" s="1"/>
  <c r="E55" i="46"/>
  <c r="E52" i="46"/>
  <c r="F3" i="46" l="1"/>
  <c r="E48" i="46"/>
  <c r="F48" i="46" s="1"/>
  <c r="E90" i="46"/>
  <c r="E92" i="46" s="1"/>
  <c r="R29" i="27" l="1"/>
  <c r="Q29" i="27"/>
  <c r="O29" i="27"/>
  <c r="N29" i="27"/>
  <c r="L29" i="27"/>
  <c r="K29" i="27"/>
  <c r="I29" i="27"/>
  <c r="H29" i="27"/>
  <c r="F29" i="27"/>
  <c r="E29" i="27"/>
  <c r="C29" i="27"/>
  <c r="B29" i="27"/>
  <c r="U28" i="27"/>
  <c r="T28" i="27"/>
  <c r="S28" i="27"/>
  <c r="P28" i="27"/>
  <c r="M28" i="27"/>
  <c r="J28" i="27"/>
  <c r="G28" i="27"/>
  <c r="D28" i="27"/>
  <c r="U27" i="27"/>
  <c r="T27" i="27"/>
  <c r="S27" i="27"/>
  <c r="P27" i="27"/>
  <c r="M27" i="27"/>
  <c r="J27" i="27"/>
  <c r="G27" i="27"/>
  <c r="D27" i="27"/>
  <c r="U26" i="27"/>
  <c r="T26" i="27"/>
  <c r="S26" i="27"/>
  <c r="P26" i="27"/>
  <c r="M26" i="27"/>
  <c r="J26" i="27"/>
  <c r="G26" i="27"/>
  <c r="D26" i="27"/>
  <c r="U25" i="27"/>
  <c r="T25" i="27"/>
  <c r="S25" i="27"/>
  <c r="P25" i="27"/>
  <c r="M25" i="27"/>
  <c r="J25" i="27"/>
  <c r="G25" i="27"/>
  <c r="D25" i="27"/>
  <c r="U24" i="27"/>
  <c r="T24" i="27"/>
  <c r="S24" i="27"/>
  <c r="P24" i="27"/>
  <c r="M24" i="27"/>
  <c r="J24" i="27"/>
  <c r="G24" i="27"/>
  <c r="D24" i="27"/>
  <c r="U23" i="27"/>
  <c r="V23" i="27" s="1"/>
  <c r="T23" i="27"/>
  <c r="S23" i="27"/>
  <c r="P23" i="27"/>
  <c r="M23" i="27"/>
  <c r="J23" i="27"/>
  <c r="G23" i="27"/>
  <c r="D23" i="27"/>
  <c r="U22" i="27"/>
  <c r="V22" i="27" s="1"/>
  <c r="T22" i="27"/>
  <c r="S22" i="27"/>
  <c r="P22" i="27"/>
  <c r="M22" i="27"/>
  <c r="J22" i="27"/>
  <c r="G22" i="27"/>
  <c r="D22" i="27"/>
  <c r="U21" i="27"/>
  <c r="T21" i="27"/>
  <c r="S21" i="27"/>
  <c r="P21" i="27"/>
  <c r="M21" i="27"/>
  <c r="J21" i="27"/>
  <c r="G21" i="27"/>
  <c r="D21" i="27"/>
  <c r="U20" i="27"/>
  <c r="T20" i="27"/>
  <c r="S20" i="27"/>
  <c r="P20" i="27"/>
  <c r="M20" i="27"/>
  <c r="J20" i="27"/>
  <c r="G20" i="27"/>
  <c r="D20" i="27"/>
  <c r="U19" i="27"/>
  <c r="T19" i="27"/>
  <c r="S19" i="27"/>
  <c r="P19" i="27"/>
  <c r="M19" i="27"/>
  <c r="J19" i="27"/>
  <c r="G19" i="27"/>
  <c r="D19" i="27"/>
  <c r="U18" i="27"/>
  <c r="T18" i="27"/>
  <c r="S18" i="27"/>
  <c r="P18" i="27"/>
  <c r="M18" i="27"/>
  <c r="G18" i="27"/>
  <c r="D18" i="27"/>
  <c r="U17" i="27"/>
  <c r="T17" i="27"/>
  <c r="P17" i="27"/>
  <c r="M17" i="27"/>
  <c r="G17" i="27"/>
  <c r="D17" i="27"/>
  <c r="U16" i="27"/>
  <c r="T16" i="27"/>
  <c r="P16" i="27"/>
  <c r="M16" i="27"/>
  <c r="G16" i="27"/>
  <c r="D16" i="27"/>
  <c r="U15" i="27"/>
  <c r="T15" i="27"/>
  <c r="P15" i="27"/>
  <c r="M15" i="27"/>
  <c r="G15" i="27"/>
  <c r="D15" i="27"/>
  <c r="U14" i="27"/>
  <c r="T14" i="27"/>
  <c r="P14" i="27"/>
  <c r="M14" i="27"/>
  <c r="G14" i="27"/>
  <c r="D14" i="27"/>
  <c r="U13" i="27"/>
  <c r="T13" i="27"/>
  <c r="M13" i="27"/>
  <c r="G13" i="27"/>
  <c r="D13" i="27"/>
  <c r="D29" i="27" l="1"/>
  <c r="E23" i="46"/>
  <c r="E30" i="46"/>
  <c r="V19" i="27"/>
  <c r="V27" i="27"/>
  <c r="V16" i="27"/>
  <c r="V25" i="27"/>
  <c r="S29" i="27"/>
  <c r="P29" i="27"/>
  <c r="V26" i="27"/>
  <c r="V24" i="27"/>
  <c r="V21" i="27"/>
  <c r="V20" i="27"/>
  <c r="V28" i="27"/>
  <c r="M29" i="27"/>
  <c r="V15" i="27"/>
  <c r="V18" i="27"/>
  <c r="V17" i="27"/>
  <c r="J29" i="27"/>
  <c r="V14" i="27"/>
  <c r="V13" i="27"/>
  <c r="T29" i="27"/>
  <c r="E285" i="46" s="1"/>
  <c r="G29" i="27"/>
  <c r="U29" i="27"/>
  <c r="S16" i="41"/>
  <c r="P26" i="41"/>
  <c r="J17" i="41"/>
  <c r="M26" i="41"/>
  <c r="E100" i="46" l="1"/>
  <c r="E95" i="46"/>
  <c r="V29" i="27"/>
  <c r="S24" i="24"/>
  <c r="P24" i="24"/>
  <c r="P23" i="24"/>
  <c r="M24" i="24"/>
  <c r="J24" i="24"/>
  <c r="S24" i="17"/>
  <c r="P24" i="17"/>
  <c r="M24" i="17"/>
  <c r="G44" i="43"/>
  <c r="E104" i="46" l="1"/>
  <c r="D16" i="44"/>
  <c r="E294" i="46" s="1"/>
  <c r="S26" i="38" l="1"/>
  <c r="P26" i="38"/>
  <c r="M26" i="38"/>
  <c r="J26" i="38"/>
  <c r="G26" i="38"/>
  <c r="D26" i="38"/>
  <c r="S25" i="38"/>
  <c r="P25" i="38"/>
  <c r="M25" i="38"/>
  <c r="J25" i="38"/>
  <c r="G25" i="38"/>
  <c r="D25" i="38"/>
  <c r="S24" i="38"/>
  <c r="P24" i="38"/>
  <c r="M24" i="38"/>
  <c r="J24" i="38"/>
  <c r="G24" i="38"/>
  <c r="D24" i="38"/>
  <c r="S23" i="38"/>
  <c r="P23" i="38"/>
  <c r="M23" i="38"/>
  <c r="J23" i="38"/>
  <c r="G23" i="38"/>
  <c r="D23" i="38"/>
  <c r="S22" i="38"/>
  <c r="P22" i="38"/>
  <c r="M22" i="38"/>
  <c r="J22" i="38"/>
  <c r="G22" i="38"/>
  <c r="D22" i="38"/>
  <c r="S21" i="38"/>
  <c r="P21" i="38"/>
  <c r="M21" i="38"/>
  <c r="J21" i="38"/>
  <c r="G21" i="38"/>
  <c r="D21" i="38"/>
  <c r="S20" i="38"/>
  <c r="P20" i="38"/>
  <c r="M20" i="38"/>
  <c r="J20" i="38"/>
  <c r="G20" i="38"/>
  <c r="D20" i="38"/>
  <c r="S19" i="38"/>
  <c r="P19" i="38"/>
  <c r="M19" i="38"/>
  <c r="J19" i="38"/>
  <c r="G19" i="38"/>
  <c r="D19" i="38"/>
  <c r="S18" i="38"/>
  <c r="P18" i="38"/>
  <c r="M18" i="38"/>
  <c r="J18" i="38"/>
  <c r="G18" i="38"/>
  <c r="D18" i="38"/>
  <c r="S17" i="38"/>
  <c r="P17" i="38"/>
  <c r="M17" i="38"/>
  <c r="J17" i="38"/>
  <c r="G17" i="38"/>
  <c r="D17" i="38"/>
  <c r="S16" i="38"/>
  <c r="P16" i="38"/>
  <c r="M16" i="38"/>
  <c r="G16" i="38"/>
  <c r="D16" i="38"/>
  <c r="P15" i="38"/>
  <c r="M15" i="38"/>
  <c r="G15" i="38"/>
  <c r="D15" i="38"/>
  <c r="P14" i="38"/>
  <c r="M14" i="38"/>
  <c r="G14" i="38"/>
  <c r="D14" i="38"/>
  <c r="P13" i="38"/>
  <c r="M13" i="38"/>
  <c r="G13" i="38"/>
  <c r="D13" i="38"/>
  <c r="P12" i="38"/>
  <c r="M12" i="38"/>
  <c r="G12" i="38"/>
  <c r="D12" i="38"/>
  <c r="M11" i="38"/>
  <c r="G11" i="38"/>
  <c r="D11" i="38"/>
  <c r="J16" i="37" l="1"/>
  <c r="P11" i="37"/>
  <c r="P12" i="37"/>
  <c r="P13" i="37"/>
  <c r="P14" i="37"/>
  <c r="P15" i="37"/>
  <c r="P16" i="37"/>
  <c r="P17" i="37"/>
  <c r="S15" i="37"/>
  <c r="S16" i="37"/>
  <c r="S17" i="37"/>
  <c r="S18" i="37"/>
  <c r="S19" i="37"/>
  <c r="S20" i="37"/>
  <c r="S14" i="36"/>
  <c r="P10" i="36"/>
  <c r="P11" i="36"/>
  <c r="J15" i="36"/>
  <c r="J16" i="36"/>
  <c r="S16" i="34"/>
  <c r="P12" i="34"/>
  <c r="P13" i="34"/>
  <c r="J17" i="34"/>
  <c r="S15" i="35" l="1"/>
  <c r="P11" i="35"/>
  <c r="P12" i="35"/>
  <c r="J16" i="35"/>
  <c r="S25" i="37"/>
  <c r="P25" i="37"/>
  <c r="M25" i="37"/>
  <c r="J25" i="37"/>
  <c r="G25" i="37"/>
  <c r="D25" i="37"/>
  <c r="S24" i="37"/>
  <c r="P24" i="37"/>
  <c r="M24" i="37"/>
  <c r="J24" i="37"/>
  <c r="G24" i="37"/>
  <c r="D24" i="37"/>
  <c r="S23" i="37"/>
  <c r="P23" i="37"/>
  <c r="M23" i="37"/>
  <c r="J23" i="37"/>
  <c r="G23" i="37"/>
  <c r="D23" i="37"/>
  <c r="S22" i="37"/>
  <c r="P22" i="37"/>
  <c r="M22" i="37"/>
  <c r="J22" i="37"/>
  <c r="G22" i="37"/>
  <c r="D22" i="37"/>
  <c r="S21" i="37"/>
  <c r="P21" i="37"/>
  <c r="M21" i="37"/>
  <c r="J21" i="37"/>
  <c r="G21" i="37"/>
  <c r="D21" i="37"/>
  <c r="P20" i="37"/>
  <c r="M20" i="37"/>
  <c r="J20" i="37"/>
  <c r="G20" i="37"/>
  <c r="D20" i="37"/>
  <c r="P19" i="37"/>
  <c r="M19" i="37"/>
  <c r="J19" i="37"/>
  <c r="G19" i="37"/>
  <c r="D19" i="37"/>
  <c r="P18" i="37"/>
  <c r="M18" i="37"/>
  <c r="J18" i="37"/>
  <c r="G18" i="37"/>
  <c r="D18" i="37"/>
  <c r="M17" i="37"/>
  <c r="J17" i="37"/>
  <c r="G17" i="37"/>
  <c r="D17" i="37"/>
  <c r="M16" i="37"/>
  <c r="G16" i="37"/>
  <c r="D16" i="37"/>
  <c r="M15" i="37"/>
  <c r="G15" i="37"/>
  <c r="D15" i="37"/>
  <c r="M14" i="37"/>
  <c r="G14" i="37"/>
  <c r="D14" i="37"/>
  <c r="M13" i="37"/>
  <c r="G13" i="37"/>
  <c r="D13" i="37"/>
  <c r="M12" i="37"/>
  <c r="G12" i="37"/>
  <c r="D12" i="37"/>
  <c r="M11" i="37"/>
  <c r="G11" i="37"/>
  <c r="D11" i="37"/>
  <c r="M10" i="37"/>
  <c r="G10" i="37"/>
  <c r="D10" i="37"/>
  <c r="S24" i="36"/>
  <c r="P24" i="36"/>
  <c r="M24" i="36"/>
  <c r="J24" i="36"/>
  <c r="G24" i="36"/>
  <c r="D24" i="36"/>
  <c r="S23" i="36"/>
  <c r="P23" i="36"/>
  <c r="M23" i="36"/>
  <c r="J23" i="36"/>
  <c r="G23" i="36"/>
  <c r="D23" i="36"/>
  <c r="S22" i="36"/>
  <c r="P22" i="36"/>
  <c r="M22" i="36"/>
  <c r="J22" i="36"/>
  <c r="G22" i="36"/>
  <c r="D22" i="36"/>
  <c r="S21" i="36"/>
  <c r="P21" i="36"/>
  <c r="M21" i="36"/>
  <c r="J21" i="36"/>
  <c r="G21" i="36"/>
  <c r="D21" i="36"/>
  <c r="S20" i="36"/>
  <c r="P20" i="36"/>
  <c r="M20" i="36"/>
  <c r="J20" i="36"/>
  <c r="G20" i="36"/>
  <c r="D20" i="36"/>
  <c r="S19" i="36"/>
  <c r="P19" i="36"/>
  <c r="M19" i="36"/>
  <c r="J19" i="36"/>
  <c r="G19" i="36"/>
  <c r="D19" i="36"/>
  <c r="S18" i="36"/>
  <c r="P18" i="36"/>
  <c r="M18" i="36"/>
  <c r="J18" i="36"/>
  <c r="G18" i="36"/>
  <c r="D18" i="36"/>
  <c r="S17" i="36"/>
  <c r="P17" i="36"/>
  <c r="M17" i="36"/>
  <c r="J17" i="36"/>
  <c r="G17" i="36"/>
  <c r="D17" i="36"/>
  <c r="S16" i="36"/>
  <c r="P16" i="36"/>
  <c r="M16" i="36"/>
  <c r="G16" i="36"/>
  <c r="D16" i="36"/>
  <c r="S15" i="36"/>
  <c r="P15" i="36"/>
  <c r="M15" i="36"/>
  <c r="G15" i="36"/>
  <c r="D15" i="36"/>
  <c r="P14" i="36"/>
  <c r="M14" i="36"/>
  <c r="G14" i="36"/>
  <c r="D14" i="36"/>
  <c r="P13" i="36"/>
  <c r="M13" i="36"/>
  <c r="G13" i="36"/>
  <c r="D13" i="36"/>
  <c r="P12" i="36"/>
  <c r="M12" i="36"/>
  <c r="G12" i="36"/>
  <c r="D12" i="36"/>
  <c r="M11" i="36"/>
  <c r="G11" i="36"/>
  <c r="D11" i="36"/>
  <c r="M10" i="36"/>
  <c r="G10" i="36"/>
  <c r="D10" i="36"/>
  <c r="M9" i="36"/>
  <c r="G9" i="36"/>
  <c r="D9" i="36"/>
  <c r="S25" i="35"/>
  <c r="P25" i="35"/>
  <c r="M25" i="35"/>
  <c r="J25" i="35"/>
  <c r="G25" i="35"/>
  <c r="D25" i="35"/>
  <c r="S24" i="35"/>
  <c r="P24" i="35"/>
  <c r="M24" i="35"/>
  <c r="J24" i="35"/>
  <c r="G24" i="35"/>
  <c r="D24" i="35"/>
  <c r="S23" i="35"/>
  <c r="P23" i="35"/>
  <c r="M23" i="35"/>
  <c r="J23" i="35"/>
  <c r="G23" i="35"/>
  <c r="D23" i="35"/>
  <c r="S22" i="35"/>
  <c r="P22" i="35"/>
  <c r="M22" i="35"/>
  <c r="J22" i="35"/>
  <c r="G22" i="35"/>
  <c r="D22" i="35"/>
  <c r="S21" i="35"/>
  <c r="P21" i="35"/>
  <c r="M21" i="35"/>
  <c r="J21" i="35"/>
  <c r="G21" i="35"/>
  <c r="D21" i="35"/>
  <c r="S20" i="35"/>
  <c r="P20" i="35"/>
  <c r="M20" i="35"/>
  <c r="J20" i="35"/>
  <c r="G20" i="35"/>
  <c r="D20" i="35"/>
  <c r="S19" i="35"/>
  <c r="P19" i="35"/>
  <c r="M19" i="35"/>
  <c r="J19" i="35"/>
  <c r="G19" i="35"/>
  <c r="D19" i="35"/>
  <c r="S18" i="35"/>
  <c r="P18" i="35"/>
  <c r="M18" i="35"/>
  <c r="J18" i="35"/>
  <c r="G18" i="35"/>
  <c r="D18" i="35"/>
  <c r="S17" i="35"/>
  <c r="P17" i="35"/>
  <c r="M17" i="35"/>
  <c r="J17" i="35"/>
  <c r="G17" i="35"/>
  <c r="D17" i="35"/>
  <c r="S16" i="35"/>
  <c r="P16" i="35"/>
  <c r="M16" i="35"/>
  <c r="G16" i="35"/>
  <c r="D16" i="35"/>
  <c r="P15" i="35"/>
  <c r="M15" i="35"/>
  <c r="G15" i="35"/>
  <c r="D15" i="35"/>
  <c r="P14" i="35"/>
  <c r="M14" i="35"/>
  <c r="G14" i="35"/>
  <c r="D14" i="35"/>
  <c r="P13" i="35"/>
  <c r="M13" i="35"/>
  <c r="G13" i="35"/>
  <c r="D13" i="35"/>
  <c r="M12" i="35"/>
  <c r="G12" i="35"/>
  <c r="D12" i="35"/>
  <c r="M11" i="35"/>
  <c r="G11" i="35"/>
  <c r="D11" i="35"/>
  <c r="M10" i="35"/>
  <c r="G10" i="35"/>
  <c r="D10" i="35"/>
  <c r="S23" i="29" l="1"/>
  <c r="P23" i="29"/>
  <c r="M23" i="29"/>
  <c r="J23" i="29"/>
  <c r="G23" i="29"/>
  <c r="D23" i="29"/>
  <c r="S22" i="29"/>
  <c r="P22" i="29"/>
  <c r="M22" i="29"/>
  <c r="J22" i="29"/>
  <c r="G22" i="29"/>
  <c r="D22" i="29"/>
  <c r="S21" i="29"/>
  <c r="P21" i="29"/>
  <c r="M21" i="29"/>
  <c r="J21" i="29"/>
  <c r="G21" i="29"/>
  <c r="D21" i="29"/>
  <c r="S20" i="29"/>
  <c r="P20" i="29"/>
  <c r="M20" i="29"/>
  <c r="J20" i="29"/>
  <c r="G20" i="29"/>
  <c r="D20" i="29"/>
  <c r="S19" i="29"/>
  <c r="P19" i="29"/>
  <c r="M19" i="29"/>
  <c r="J19" i="29"/>
  <c r="G19" i="29"/>
  <c r="D19" i="29"/>
  <c r="S18" i="29"/>
  <c r="P18" i="29"/>
  <c r="M18" i="29"/>
  <c r="J18" i="29"/>
  <c r="G18" i="29"/>
  <c r="D18" i="29"/>
  <c r="S17" i="29"/>
  <c r="P17" i="29"/>
  <c r="M17" i="29"/>
  <c r="J17" i="29"/>
  <c r="G17" i="29"/>
  <c r="D17" i="29"/>
  <c r="S16" i="29"/>
  <c r="P16" i="29"/>
  <c r="M16" i="29"/>
  <c r="J16" i="29"/>
  <c r="G16" i="29"/>
  <c r="D16" i="29"/>
  <c r="S15" i="29"/>
  <c r="P15" i="29"/>
  <c r="M15" i="29"/>
  <c r="J15" i="29"/>
  <c r="G15" i="29"/>
  <c r="D15" i="29"/>
  <c r="S14" i="29"/>
  <c r="P14" i="29"/>
  <c r="M14" i="29"/>
  <c r="J14" i="29"/>
  <c r="G14" i="29"/>
  <c r="D14" i="29"/>
  <c r="S13" i="29"/>
  <c r="P13" i="29"/>
  <c r="M13" i="29"/>
  <c r="G13" i="29"/>
  <c r="D13" i="29"/>
  <c r="P12" i="29"/>
  <c r="M12" i="29"/>
  <c r="G12" i="29"/>
  <c r="D12" i="29"/>
  <c r="P11" i="29"/>
  <c r="M11" i="29"/>
  <c r="G11" i="29"/>
  <c r="D11" i="29"/>
  <c r="P10" i="29"/>
  <c r="M10" i="29"/>
  <c r="G10" i="29"/>
  <c r="D10" i="29"/>
  <c r="P9" i="29"/>
  <c r="M9" i="29"/>
  <c r="G9" i="29"/>
  <c r="D9" i="29"/>
  <c r="P8" i="29"/>
  <c r="M8" i="29"/>
  <c r="G8" i="29"/>
  <c r="D8" i="29"/>
  <c r="R121" i="29"/>
  <c r="Q121" i="29"/>
  <c r="O121" i="29"/>
  <c r="N121" i="29"/>
  <c r="L121" i="29"/>
  <c r="K121" i="29"/>
  <c r="I121" i="29"/>
  <c r="H121" i="29"/>
  <c r="F121" i="29"/>
  <c r="E121" i="29"/>
  <c r="C121" i="29"/>
  <c r="B121" i="29"/>
  <c r="U120" i="29"/>
  <c r="T120" i="29"/>
  <c r="S120" i="29"/>
  <c r="P120" i="29"/>
  <c r="M120" i="29"/>
  <c r="J120" i="29"/>
  <c r="G120" i="29"/>
  <c r="D120" i="29"/>
  <c r="U119" i="29"/>
  <c r="T119" i="29"/>
  <c r="S119" i="29"/>
  <c r="P119" i="29"/>
  <c r="M119" i="29"/>
  <c r="J119" i="29"/>
  <c r="G119" i="29"/>
  <c r="D119" i="29"/>
  <c r="U118" i="29"/>
  <c r="V118" i="29" s="1"/>
  <c r="T118" i="29"/>
  <c r="S118" i="29"/>
  <c r="P118" i="29"/>
  <c r="M118" i="29"/>
  <c r="J118" i="29"/>
  <c r="G118" i="29"/>
  <c r="D118" i="29"/>
  <c r="U117" i="29"/>
  <c r="T117" i="29"/>
  <c r="S117" i="29"/>
  <c r="P117" i="29"/>
  <c r="M117" i="29"/>
  <c r="J117" i="29"/>
  <c r="G117" i="29"/>
  <c r="D117" i="29"/>
  <c r="U116" i="29"/>
  <c r="V116" i="29" s="1"/>
  <c r="T116" i="29"/>
  <c r="S116" i="29"/>
  <c r="P116" i="29"/>
  <c r="M116" i="29"/>
  <c r="J116" i="29"/>
  <c r="G116" i="29"/>
  <c r="D116" i="29"/>
  <c r="U115" i="29"/>
  <c r="T115" i="29"/>
  <c r="S115" i="29"/>
  <c r="P115" i="29"/>
  <c r="M115" i="29"/>
  <c r="J115" i="29"/>
  <c r="G115" i="29"/>
  <c r="D115" i="29"/>
  <c r="U114" i="29"/>
  <c r="V114" i="29" s="1"/>
  <c r="T114" i="29"/>
  <c r="S114" i="29"/>
  <c r="P114" i="29"/>
  <c r="M114" i="29"/>
  <c r="J114" i="29"/>
  <c r="G114" i="29"/>
  <c r="D114" i="29"/>
  <c r="U113" i="29"/>
  <c r="T113" i="29"/>
  <c r="S113" i="29"/>
  <c r="P113" i="29"/>
  <c r="M113" i="29"/>
  <c r="J113" i="29"/>
  <c r="G113" i="29"/>
  <c r="D113" i="29"/>
  <c r="U112" i="29"/>
  <c r="T112" i="29"/>
  <c r="S112" i="29"/>
  <c r="P112" i="29"/>
  <c r="M112" i="29"/>
  <c r="J112" i="29"/>
  <c r="G112" i="29"/>
  <c r="D112" i="29"/>
  <c r="U111" i="29"/>
  <c r="V111" i="29" s="1"/>
  <c r="T111" i="29"/>
  <c r="S111" i="29"/>
  <c r="P111" i="29"/>
  <c r="M111" i="29"/>
  <c r="G111" i="29"/>
  <c r="D111" i="29"/>
  <c r="U110" i="29"/>
  <c r="T110" i="29"/>
  <c r="P110" i="29"/>
  <c r="M110" i="29"/>
  <c r="G110" i="29"/>
  <c r="D110" i="29"/>
  <c r="U109" i="29"/>
  <c r="T109" i="29"/>
  <c r="P109" i="29"/>
  <c r="M109" i="29"/>
  <c r="G109" i="29"/>
  <c r="D109" i="29"/>
  <c r="U108" i="29"/>
  <c r="T108" i="29"/>
  <c r="P108" i="29"/>
  <c r="M108" i="29"/>
  <c r="G108" i="29"/>
  <c r="D108" i="29"/>
  <c r="U107" i="29"/>
  <c r="V107" i="29" s="1"/>
  <c r="T107" i="29"/>
  <c r="M107" i="29"/>
  <c r="G107" i="29"/>
  <c r="D107" i="29"/>
  <c r="U106" i="29"/>
  <c r="T106" i="29"/>
  <c r="M106" i="29"/>
  <c r="G106" i="29"/>
  <c r="D106" i="29"/>
  <c r="U105" i="29"/>
  <c r="T105" i="29"/>
  <c r="M105" i="29"/>
  <c r="G105" i="29"/>
  <c r="D105" i="29"/>
  <c r="S13" i="28"/>
  <c r="S14" i="28"/>
  <c r="S15" i="28"/>
  <c r="S16" i="28"/>
  <c r="J14" i="28"/>
  <c r="J15" i="28"/>
  <c r="J16" i="28"/>
  <c r="D121" i="29" l="1"/>
  <c r="M121" i="29"/>
  <c r="S121" i="29"/>
  <c r="V119" i="29"/>
  <c r="V110" i="29"/>
  <c r="V106" i="29"/>
  <c r="V113" i="29"/>
  <c r="V115" i="29"/>
  <c r="P121" i="29"/>
  <c r="T121" i="29"/>
  <c r="V112" i="29"/>
  <c r="V120" i="29"/>
  <c r="U121" i="29"/>
  <c r="V109" i="29"/>
  <c r="V117" i="29"/>
  <c r="G121" i="29"/>
  <c r="V105" i="29"/>
  <c r="V108" i="29"/>
  <c r="J121" i="29"/>
  <c r="U29" i="42"/>
  <c r="T29" i="42"/>
  <c r="S29" i="42"/>
  <c r="P29" i="42"/>
  <c r="M29" i="42"/>
  <c r="J29" i="42"/>
  <c r="G29" i="42"/>
  <c r="D29" i="42"/>
  <c r="U28" i="42"/>
  <c r="T28" i="42"/>
  <c r="S28" i="42"/>
  <c r="P28" i="42"/>
  <c r="M28" i="42"/>
  <c r="J28" i="42"/>
  <c r="G28" i="42"/>
  <c r="D28" i="42"/>
  <c r="U27" i="42"/>
  <c r="T27" i="42"/>
  <c r="S27" i="42"/>
  <c r="P27" i="42"/>
  <c r="M27" i="42"/>
  <c r="J27" i="42"/>
  <c r="G27" i="42"/>
  <c r="D27" i="42"/>
  <c r="U26" i="42"/>
  <c r="T26" i="42"/>
  <c r="S26" i="42"/>
  <c r="P26" i="42"/>
  <c r="M26" i="42"/>
  <c r="J26" i="42"/>
  <c r="G26" i="42"/>
  <c r="D26" i="42"/>
  <c r="U25" i="42"/>
  <c r="T25" i="42"/>
  <c r="S25" i="42"/>
  <c r="P25" i="42"/>
  <c r="M25" i="42"/>
  <c r="J25" i="42"/>
  <c r="G25" i="42"/>
  <c r="D25" i="42"/>
  <c r="U24" i="42"/>
  <c r="T24" i="42"/>
  <c r="S24" i="42"/>
  <c r="P24" i="42"/>
  <c r="M24" i="42"/>
  <c r="J24" i="42"/>
  <c r="G24" i="42"/>
  <c r="D24" i="42"/>
  <c r="U23" i="42"/>
  <c r="T23" i="42"/>
  <c r="S23" i="42"/>
  <c r="P23" i="42"/>
  <c r="M23" i="42"/>
  <c r="J23" i="42"/>
  <c r="G23" i="42"/>
  <c r="D23" i="42"/>
  <c r="U22" i="42"/>
  <c r="T22" i="42"/>
  <c r="S22" i="42"/>
  <c r="P22" i="42"/>
  <c r="M22" i="42"/>
  <c r="J22" i="42"/>
  <c r="G22" i="42"/>
  <c r="D22" i="42"/>
  <c r="U21" i="42"/>
  <c r="T21" i="42"/>
  <c r="S21" i="42"/>
  <c r="P21" i="42"/>
  <c r="M21" i="42"/>
  <c r="J21" i="42"/>
  <c r="G21" i="42"/>
  <c r="D21" i="42"/>
  <c r="U20" i="42"/>
  <c r="T20" i="42"/>
  <c r="S20" i="42"/>
  <c r="P20" i="42"/>
  <c r="M20" i="42"/>
  <c r="J20" i="42"/>
  <c r="G20" i="42"/>
  <c r="D20" i="42"/>
  <c r="U19" i="42"/>
  <c r="T19" i="42"/>
  <c r="S19" i="42"/>
  <c r="P19" i="42"/>
  <c r="M19" i="42"/>
  <c r="G19" i="42"/>
  <c r="D19" i="42"/>
  <c r="U18" i="42"/>
  <c r="T18" i="42"/>
  <c r="V18" i="42" s="1"/>
  <c r="P18" i="42"/>
  <c r="M18" i="42"/>
  <c r="G18" i="42"/>
  <c r="D18" i="42"/>
  <c r="U17" i="42"/>
  <c r="T17" i="42"/>
  <c r="P17" i="42"/>
  <c r="M17" i="42"/>
  <c r="G17" i="42"/>
  <c r="D17" i="42"/>
  <c r="U16" i="42"/>
  <c r="T16" i="42"/>
  <c r="P16" i="42"/>
  <c r="M16" i="42"/>
  <c r="G16" i="42"/>
  <c r="D16" i="42"/>
  <c r="U15" i="42"/>
  <c r="T15" i="42"/>
  <c r="P15" i="42"/>
  <c r="M15" i="42"/>
  <c r="G15" i="42"/>
  <c r="D15" i="42"/>
  <c r="U14" i="42"/>
  <c r="T14" i="42"/>
  <c r="M14" i="42"/>
  <c r="G14" i="42"/>
  <c r="D14" i="42"/>
  <c r="V19" i="42" l="1"/>
  <c r="V23" i="42"/>
  <c r="V27" i="42"/>
  <c r="V14" i="42"/>
  <c r="V28" i="42"/>
  <c r="V29" i="42"/>
  <c r="V121" i="29"/>
  <c r="V21" i="42"/>
  <c r="V25" i="42"/>
  <c r="V26" i="42"/>
  <c r="V22" i="42"/>
  <c r="V24" i="42"/>
  <c r="V16" i="42"/>
  <c r="V20" i="42"/>
  <c r="V15" i="42"/>
  <c r="V17" i="42"/>
  <c r="M10" i="24" l="1"/>
  <c r="S14" i="24"/>
  <c r="P16" i="24"/>
  <c r="P17" i="24"/>
  <c r="P18" i="24"/>
  <c r="M16" i="24"/>
  <c r="M17" i="24"/>
  <c r="M18" i="24"/>
  <c r="J15" i="24"/>
  <c r="J16" i="24"/>
  <c r="U27" i="25"/>
  <c r="T27" i="25"/>
  <c r="S27" i="25"/>
  <c r="P27" i="25"/>
  <c r="M27" i="25"/>
  <c r="J27" i="25"/>
  <c r="G27" i="25"/>
  <c r="D27" i="25"/>
  <c r="U26" i="25"/>
  <c r="T26" i="25"/>
  <c r="S26" i="25"/>
  <c r="P26" i="25"/>
  <c r="M26" i="25"/>
  <c r="J26" i="25"/>
  <c r="G26" i="25"/>
  <c r="D26" i="25"/>
  <c r="U25" i="25"/>
  <c r="T25" i="25"/>
  <c r="S25" i="25"/>
  <c r="P25" i="25"/>
  <c r="M25" i="25"/>
  <c r="J25" i="25"/>
  <c r="G25" i="25"/>
  <c r="D25" i="25"/>
  <c r="U24" i="25"/>
  <c r="T24" i="25"/>
  <c r="S24" i="25"/>
  <c r="P24" i="25"/>
  <c r="M24" i="25"/>
  <c r="J24" i="25"/>
  <c r="G24" i="25"/>
  <c r="D24" i="25"/>
  <c r="U23" i="25"/>
  <c r="T23" i="25"/>
  <c r="S23" i="25"/>
  <c r="P23" i="25"/>
  <c r="M23" i="25"/>
  <c r="J23" i="25"/>
  <c r="G23" i="25"/>
  <c r="D23" i="25"/>
  <c r="U22" i="25"/>
  <c r="T22" i="25"/>
  <c r="S22" i="25"/>
  <c r="P22" i="25"/>
  <c r="M22" i="25"/>
  <c r="J22" i="25"/>
  <c r="G22" i="25"/>
  <c r="D22" i="25"/>
  <c r="U21" i="25"/>
  <c r="T21" i="25"/>
  <c r="S21" i="25"/>
  <c r="P21" i="25"/>
  <c r="M21" i="25"/>
  <c r="J21" i="25"/>
  <c r="G21" i="25"/>
  <c r="D21" i="25"/>
  <c r="U20" i="25"/>
  <c r="T20" i="25"/>
  <c r="S20" i="25"/>
  <c r="P20" i="25"/>
  <c r="M20" i="25"/>
  <c r="J20" i="25"/>
  <c r="G20" i="25"/>
  <c r="D20" i="25"/>
  <c r="U19" i="25"/>
  <c r="T19" i="25"/>
  <c r="S19" i="25"/>
  <c r="P19" i="25"/>
  <c r="M19" i="25"/>
  <c r="J19" i="25"/>
  <c r="G19" i="25"/>
  <c r="D19" i="25"/>
  <c r="U18" i="25"/>
  <c r="T18" i="25"/>
  <c r="S18" i="25"/>
  <c r="P18" i="25"/>
  <c r="M18" i="25"/>
  <c r="J18" i="25"/>
  <c r="G18" i="25"/>
  <c r="D18" i="25"/>
  <c r="U17" i="25"/>
  <c r="T17" i="25"/>
  <c r="S17" i="25"/>
  <c r="P17" i="25"/>
  <c r="M17" i="25"/>
  <c r="G17" i="25"/>
  <c r="D17" i="25"/>
  <c r="U16" i="25"/>
  <c r="T16" i="25"/>
  <c r="P16" i="25"/>
  <c r="M16" i="25"/>
  <c r="G16" i="25"/>
  <c r="D16" i="25"/>
  <c r="U15" i="25"/>
  <c r="T15" i="25"/>
  <c r="P15" i="25"/>
  <c r="M15" i="25"/>
  <c r="G15" i="25"/>
  <c r="D15" i="25"/>
  <c r="U14" i="25"/>
  <c r="T14" i="25"/>
  <c r="P14" i="25"/>
  <c r="M14" i="25"/>
  <c r="G14" i="25"/>
  <c r="D14" i="25"/>
  <c r="U13" i="25"/>
  <c r="T13" i="25"/>
  <c r="P13" i="25"/>
  <c r="M13" i="25"/>
  <c r="G13" i="25"/>
  <c r="D13" i="25"/>
  <c r="U12" i="25"/>
  <c r="T12" i="25"/>
  <c r="M12" i="25"/>
  <c r="G12" i="25"/>
  <c r="D12" i="25"/>
  <c r="S24" i="21"/>
  <c r="P24" i="21"/>
  <c r="M24" i="21"/>
  <c r="S14" i="21"/>
  <c r="J15" i="21"/>
  <c r="J16" i="21"/>
  <c r="U9" i="21"/>
  <c r="U10" i="21"/>
  <c r="U11" i="21"/>
  <c r="U12" i="21"/>
  <c r="U13" i="21"/>
  <c r="U14" i="21"/>
  <c r="T13" i="21"/>
  <c r="T14" i="21"/>
  <c r="T15" i="21"/>
  <c r="T16" i="21"/>
  <c r="T17" i="21"/>
  <c r="T18" i="21"/>
  <c r="T19" i="21"/>
  <c r="T20" i="21"/>
  <c r="T21" i="21"/>
  <c r="T22" i="21"/>
  <c r="T23" i="21"/>
  <c r="T24" i="21"/>
  <c r="B25" i="21"/>
  <c r="S14" i="17"/>
  <c r="S15" i="17"/>
  <c r="S16" i="17"/>
  <c r="J15" i="17"/>
  <c r="J16" i="17"/>
  <c r="V15" i="25" l="1"/>
  <c r="V17" i="25"/>
  <c r="V18" i="25"/>
  <c r="V21" i="25"/>
  <c r="V22" i="25"/>
  <c r="V25" i="25"/>
  <c r="V26" i="25"/>
  <c r="V12" i="25"/>
  <c r="V16" i="25"/>
  <c r="V14" i="25"/>
  <c r="V27" i="25"/>
  <c r="V24" i="25"/>
  <c r="V23" i="25"/>
  <c r="V20" i="25"/>
  <c r="V19" i="25"/>
  <c r="V13" i="25"/>
  <c r="B26" i="10" l="1"/>
  <c r="H26" i="43"/>
  <c r="H27" i="43"/>
  <c r="H28" i="43"/>
  <c r="H29" i="43"/>
  <c r="H30" i="43"/>
  <c r="H31" i="43"/>
  <c r="H32" i="43"/>
  <c r="H33" i="43"/>
  <c r="H34" i="43"/>
  <c r="H35" i="43"/>
  <c r="H36" i="43"/>
  <c r="H37" i="43"/>
  <c r="H38" i="43"/>
  <c r="H39" i="43"/>
  <c r="H40" i="43"/>
  <c r="H41" i="43"/>
  <c r="H42" i="43"/>
  <c r="H43" i="43"/>
  <c r="H44"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J41" i="43" s="1"/>
  <c r="I42" i="43"/>
  <c r="J42" i="43" s="1"/>
  <c r="I43" i="43"/>
  <c r="J43" i="43" s="1"/>
  <c r="I44" i="43"/>
  <c r="J44" i="43" s="1"/>
  <c r="I12" i="43"/>
  <c r="C45" i="43"/>
  <c r="F45" i="43"/>
  <c r="B45" i="43"/>
  <c r="E45" i="43"/>
  <c r="D10" i="10" l="1"/>
  <c r="G10" i="10"/>
  <c r="M10" i="10"/>
  <c r="T10" i="10"/>
  <c r="U10" i="10"/>
  <c r="D11" i="10"/>
  <c r="G11" i="10"/>
  <c r="M11" i="10"/>
  <c r="P11" i="10"/>
  <c r="T11" i="10"/>
  <c r="U11" i="10"/>
  <c r="D12" i="10"/>
  <c r="G12" i="10"/>
  <c r="M12" i="10"/>
  <c r="P12" i="10"/>
  <c r="T12" i="10"/>
  <c r="V12" i="10" s="1"/>
  <c r="U12" i="10"/>
  <c r="D13" i="10"/>
  <c r="G13" i="10"/>
  <c r="M13" i="10"/>
  <c r="P13" i="10"/>
  <c r="T13" i="10"/>
  <c r="U13" i="10"/>
  <c r="D14" i="10"/>
  <c r="G14" i="10"/>
  <c r="M14" i="10"/>
  <c r="P14" i="10"/>
  <c r="T14" i="10"/>
  <c r="U14" i="10"/>
  <c r="D15" i="10"/>
  <c r="G15" i="10"/>
  <c r="M15" i="10"/>
  <c r="P15" i="10"/>
  <c r="S15" i="10"/>
  <c r="T15" i="10"/>
  <c r="U15" i="10"/>
  <c r="D16" i="10"/>
  <c r="G16" i="10"/>
  <c r="J16" i="10"/>
  <c r="M16" i="10"/>
  <c r="P16" i="10"/>
  <c r="S16" i="10"/>
  <c r="T16" i="10"/>
  <c r="U16" i="10"/>
  <c r="D17" i="10"/>
  <c r="G17" i="10"/>
  <c r="J17" i="10"/>
  <c r="M17" i="10"/>
  <c r="P17" i="10"/>
  <c r="S17" i="10"/>
  <c r="T17" i="10"/>
  <c r="U17" i="10"/>
  <c r="D18" i="10"/>
  <c r="G18" i="10"/>
  <c r="J18" i="10"/>
  <c r="M18" i="10"/>
  <c r="P18" i="10"/>
  <c r="S18" i="10"/>
  <c r="T18" i="10"/>
  <c r="U18" i="10"/>
  <c r="D19" i="10"/>
  <c r="G19" i="10"/>
  <c r="J19" i="10"/>
  <c r="M19" i="10"/>
  <c r="P19" i="10"/>
  <c r="S19" i="10"/>
  <c r="T19" i="10"/>
  <c r="U19" i="10"/>
  <c r="D20" i="10"/>
  <c r="G20" i="10"/>
  <c r="J20" i="10"/>
  <c r="M20" i="10"/>
  <c r="P20" i="10"/>
  <c r="S20" i="10"/>
  <c r="T20" i="10"/>
  <c r="U20" i="10"/>
  <c r="D21" i="10"/>
  <c r="G21" i="10"/>
  <c r="J21" i="10"/>
  <c r="M21" i="10"/>
  <c r="P21" i="10"/>
  <c r="S21" i="10"/>
  <c r="T21" i="10"/>
  <c r="U21" i="10"/>
  <c r="D22" i="10"/>
  <c r="G22" i="10"/>
  <c r="J22" i="10"/>
  <c r="M22" i="10"/>
  <c r="P22" i="10"/>
  <c r="S22" i="10"/>
  <c r="T22" i="10"/>
  <c r="U22" i="10"/>
  <c r="D23" i="10"/>
  <c r="G23" i="10"/>
  <c r="J23" i="10"/>
  <c r="M23" i="10"/>
  <c r="P23" i="10"/>
  <c r="S23" i="10"/>
  <c r="T23" i="10"/>
  <c r="U23" i="10"/>
  <c r="D24" i="10"/>
  <c r="G24" i="10"/>
  <c r="J24" i="10"/>
  <c r="M24" i="10"/>
  <c r="P24" i="10"/>
  <c r="S24" i="10"/>
  <c r="T24" i="10"/>
  <c r="U24" i="10"/>
  <c r="D25" i="10"/>
  <c r="G25" i="10"/>
  <c r="J25" i="10"/>
  <c r="M25" i="10"/>
  <c r="P25" i="10"/>
  <c r="S25" i="10"/>
  <c r="T25" i="10"/>
  <c r="U25" i="10"/>
  <c r="E297" i="46" s="1"/>
  <c r="C26" i="10"/>
  <c r="E26" i="10"/>
  <c r="F26" i="10"/>
  <c r="H26" i="10"/>
  <c r="J26" i="10" s="1"/>
  <c r="I26" i="10"/>
  <c r="K26" i="10"/>
  <c r="L26" i="10"/>
  <c r="N26" i="10"/>
  <c r="O26" i="10"/>
  <c r="Q26" i="10"/>
  <c r="R26" i="10"/>
  <c r="V22" i="10" l="1"/>
  <c r="V18" i="10"/>
  <c r="E11" i="46"/>
  <c r="E261" i="46" s="1"/>
  <c r="E14" i="46"/>
  <c r="E15" i="46"/>
  <c r="V11" i="10"/>
  <c r="D26" i="10"/>
  <c r="E10" i="46"/>
  <c r="V21" i="10"/>
  <c r="V17" i="10"/>
  <c r="V13" i="10"/>
  <c r="S26" i="10"/>
  <c r="P26" i="10"/>
  <c r="V25" i="10"/>
  <c r="M26" i="10"/>
  <c r="T26" i="10"/>
  <c r="G26" i="10"/>
  <c r="V24" i="10"/>
  <c r="V23" i="10"/>
  <c r="V20" i="10"/>
  <c r="V19" i="10"/>
  <c r="V14" i="10"/>
  <c r="V16" i="10"/>
  <c r="V15" i="10"/>
  <c r="V10" i="10"/>
  <c r="U26" i="10"/>
  <c r="E22" i="46" l="1"/>
  <c r="E24" i="46" s="1"/>
  <c r="E97" i="46" s="1"/>
  <c r="E334" i="46"/>
  <c r="E94" i="46"/>
  <c r="E96" i="46" s="1"/>
  <c r="E286" i="46"/>
  <c r="E287" i="46" s="1"/>
  <c r="E16" i="46"/>
  <c r="E266" i="46"/>
  <c r="E29" i="46"/>
  <c r="E99" i="46" s="1"/>
  <c r="E265" i="46"/>
  <c r="E12" i="46"/>
  <c r="V26" i="10"/>
  <c r="E276" i="46" s="1"/>
  <c r="F46" i="5"/>
  <c r="E267" i="46" l="1"/>
  <c r="E275" i="46" s="1"/>
  <c r="E31" i="46"/>
  <c r="E101" i="46" s="1"/>
  <c r="H41" i="6"/>
  <c r="G41" i="6"/>
  <c r="F41" i="6"/>
  <c r="E41" i="6"/>
  <c r="D41" i="6"/>
  <c r="C41" i="6"/>
  <c r="B41" i="6"/>
  <c r="I21" i="6"/>
  <c r="I22" i="6"/>
  <c r="I23" i="6"/>
  <c r="I24" i="6"/>
  <c r="I25" i="6"/>
  <c r="I26" i="6"/>
  <c r="I27" i="6"/>
  <c r="I28" i="6"/>
  <c r="I29" i="6"/>
  <c r="I30" i="6"/>
  <c r="I31" i="6"/>
  <c r="I32" i="6"/>
  <c r="I33" i="6"/>
  <c r="I34" i="6"/>
  <c r="I35" i="6"/>
  <c r="I36" i="6"/>
  <c r="I37" i="6"/>
  <c r="I38" i="6"/>
  <c r="I39" i="6"/>
  <c r="I40" i="6"/>
  <c r="I41" i="6" l="1"/>
  <c r="E4" i="46" s="1"/>
  <c r="H46" i="5"/>
  <c r="G46" i="5"/>
  <c r="E46" i="5"/>
  <c r="E8" i="46" s="1"/>
  <c r="D46" i="5"/>
  <c r="C46" i="5"/>
  <c r="B46" i="5"/>
  <c r="I20" i="5"/>
  <c r="I21" i="5"/>
  <c r="I22" i="5"/>
  <c r="I23" i="5"/>
  <c r="I24" i="5"/>
  <c r="I25" i="5"/>
  <c r="I26" i="5"/>
  <c r="I27" i="5"/>
  <c r="I28" i="5"/>
  <c r="I29" i="5"/>
  <c r="I30" i="5"/>
  <c r="I31" i="5"/>
  <c r="I32" i="5"/>
  <c r="I33" i="5"/>
  <c r="I34" i="5"/>
  <c r="I35" i="5"/>
  <c r="I36" i="5"/>
  <c r="I37" i="5"/>
  <c r="I38" i="5"/>
  <c r="I39" i="5"/>
  <c r="I40" i="5"/>
  <c r="I41" i="5"/>
  <c r="I42" i="5"/>
  <c r="I43" i="5"/>
  <c r="I44" i="5"/>
  <c r="I45" i="5"/>
  <c r="E7" i="46" l="1"/>
  <c r="E262" i="46" s="1"/>
  <c r="E263" i="46" s="1"/>
  <c r="E274" i="46" s="1"/>
  <c r="I19" i="5"/>
  <c r="I18" i="5"/>
  <c r="I17" i="5"/>
  <c r="I16" i="5"/>
  <c r="I15" i="5"/>
  <c r="I14" i="5"/>
  <c r="I13" i="5"/>
  <c r="I12" i="5"/>
  <c r="I46" i="5" l="1"/>
  <c r="E5" i="46" s="1"/>
  <c r="E106" i="46" l="1"/>
  <c r="E6" i="46"/>
  <c r="D9" i="17" l="1"/>
  <c r="G9" i="17"/>
  <c r="M9" i="17"/>
  <c r="T9" i="17"/>
  <c r="U9" i="17"/>
  <c r="D10" i="17"/>
  <c r="G10" i="17"/>
  <c r="M10" i="17"/>
  <c r="T10" i="17"/>
  <c r="U10" i="17"/>
  <c r="D11" i="17"/>
  <c r="G11" i="17"/>
  <c r="M11" i="17"/>
  <c r="T11" i="17"/>
  <c r="U11" i="17"/>
  <c r="D12" i="17"/>
  <c r="G12" i="17"/>
  <c r="M12" i="17"/>
  <c r="T12" i="17"/>
  <c r="U12" i="17"/>
  <c r="D13" i="17"/>
  <c r="G13" i="17"/>
  <c r="M13" i="17"/>
  <c r="P13" i="17"/>
  <c r="T13" i="17"/>
  <c r="U13" i="17"/>
  <c r="D14" i="17"/>
  <c r="G14" i="17"/>
  <c r="M14" i="17"/>
  <c r="P14" i="17"/>
  <c r="T14" i="17"/>
  <c r="U14" i="17"/>
  <c r="D15" i="17"/>
  <c r="G15" i="17"/>
  <c r="M15" i="17"/>
  <c r="P15" i="17"/>
  <c r="T15" i="17"/>
  <c r="U15" i="17"/>
  <c r="D16" i="17"/>
  <c r="G16" i="17"/>
  <c r="M16" i="17"/>
  <c r="P16" i="17"/>
  <c r="T16" i="17"/>
  <c r="U16" i="17"/>
  <c r="D17" i="17"/>
  <c r="G17" i="17"/>
  <c r="J17" i="17"/>
  <c r="M17" i="17"/>
  <c r="P17" i="17"/>
  <c r="S17" i="17"/>
  <c r="T17" i="17"/>
  <c r="U17" i="17"/>
  <c r="D18" i="17"/>
  <c r="G18" i="17"/>
  <c r="J18" i="17"/>
  <c r="M18" i="17"/>
  <c r="P18" i="17"/>
  <c r="S18" i="17"/>
  <c r="T18" i="17"/>
  <c r="U18" i="17"/>
  <c r="D19" i="17"/>
  <c r="G19" i="17"/>
  <c r="J19" i="17"/>
  <c r="M19" i="17"/>
  <c r="P19" i="17"/>
  <c r="S19" i="17"/>
  <c r="T19" i="17"/>
  <c r="U19" i="17"/>
  <c r="D20" i="17"/>
  <c r="G20" i="17"/>
  <c r="J20" i="17"/>
  <c r="M20" i="17"/>
  <c r="P20" i="17"/>
  <c r="S20" i="17"/>
  <c r="T20" i="17"/>
  <c r="U20" i="17"/>
  <c r="D21" i="17"/>
  <c r="G21" i="17"/>
  <c r="J21" i="17"/>
  <c r="M21" i="17"/>
  <c r="P21" i="17"/>
  <c r="S21" i="17"/>
  <c r="T21" i="17"/>
  <c r="U21" i="17"/>
  <c r="D22" i="17"/>
  <c r="G22" i="17"/>
  <c r="J22" i="17"/>
  <c r="M22" i="17"/>
  <c r="P22" i="17"/>
  <c r="S22" i="17"/>
  <c r="T22" i="17"/>
  <c r="U22" i="17"/>
  <c r="D23" i="17"/>
  <c r="G23" i="17"/>
  <c r="J23" i="17"/>
  <c r="M23" i="17"/>
  <c r="P23" i="17"/>
  <c r="S23" i="17"/>
  <c r="T23" i="17"/>
  <c r="U23" i="17"/>
  <c r="D24" i="17"/>
  <c r="G24" i="17"/>
  <c r="J24" i="17"/>
  <c r="T24" i="17"/>
  <c r="U24" i="17"/>
  <c r="B25" i="17"/>
  <c r="C25" i="17"/>
  <c r="E25" i="17"/>
  <c r="G25" i="17" s="1"/>
  <c r="F25" i="17"/>
  <c r="H25" i="17"/>
  <c r="I25" i="17"/>
  <c r="K25" i="17"/>
  <c r="L25" i="17"/>
  <c r="N25" i="17"/>
  <c r="O25" i="17"/>
  <c r="Q25" i="17"/>
  <c r="R25" i="17"/>
  <c r="V22" i="17" l="1"/>
  <c r="V14" i="17"/>
  <c r="V9" i="17"/>
  <c r="J25" i="17"/>
  <c r="V18" i="17"/>
  <c r="V20" i="17"/>
  <c r="V19" i="17"/>
  <c r="V15" i="17"/>
  <c r="V11" i="17"/>
  <c r="V13" i="17"/>
  <c r="S25" i="17"/>
  <c r="V23" i="17"/>
  <c r="V12" i="17"/>
  <c r="M25" i="17"/>
  <c r="P25" i="17"/>
  <c r="V24" i="17"/>
  <c r="V17" i="17"/>
  <c r="V16" i="17"/>
  <c r="V10" i="17"/>
  <c r="T25" i="17"/>
  <c r="U25" i="17"/>
  <c r="E280" i="46" s="1"/>
  <c r="D25" i="17"/>
  <c r="V21" i="17"/>
  <c r="V25" i="17" l="1"/>
  <c r="J18" i="34"/>
  <c r="S17" i="34"/>
  <c r="R27" i="41" l="1"/>
  <c r="Q27" i="41"/>
  <c r="O27" i="41"/>
  <c r="N27" i="41"/>
  <c r="L27" i="41"/>
  <c r="K27" i="41"/>
  <c r="I27" i="41"/>
  <c r="H27" i="41"/>
  <c r="F27" i="41"/>
  <c r="E27" i="41"/>
  <c r="C27" i="41"/>
  <c r="B27" i="41"/>
  <c r="U26" i="41"/>
  <c r="T26" i="41"/>
  <c r="S26" i="41"/>
  <c r="J26" i="41"/>
  <c r="G26" i="41"/>
  <c r="D26" i="41"/>
  <c r="U25" i="41"/>
  <c r="T25" i="41"/>
  <c r="S25" i="41"/>
  <c r="P25" i="41"/>
  <c r="M25" i="41"/>
  <c r="J25" i="41"/>
  <c r="G25" i="41"/>
  <c r="D25" i="41"/>
  <c r="U24" i="41"/>
  <c r="T24" i="41"/>
  <c r="S24" i="41"/>
  <c r="P24" i="41"/>
  <c r="M24" i="41"/>
  <c r="J24" i="41"/>
  <c r="G24" i="41"/>
  <c r="D24" i="41"/>
  <c r="U23" i="41"/>
  <c r="T23" i="41"/>
  <c r="S23" i="41"/>
  <c r="P23" i="41"/>
  <c r="M23" i="41"/>
  <c r="J23" i="41"/>
  <c r="G23" i="41"/>
  <c r="D23" i="41"/>
  <c r="U22" i="41"/>
  <c r="T22" i="41"/>
  <c r="S22" i="41"/>
  <c r="P22" i="41"/>
  <c r="M22" i="41"/>
  <c r="J22" i="41"/>
  <c r="G22" i="41"/>
  <c r="D22" i="41"/>
  <c r="U21" i="41"/>
  <c r="T21" i="41"/>
  <c r="S21" i="41"/>
  <c r="P21" i="41"/>
  <c r="M21" i="41"/>
  <c r="J21" i="41"/>
  <c r="G21" i="41"/>
  <c r="D21" i="41"/>
  <c r="U20" i="41"/>
  <c r="T20" i="41"/>
  <c r="S20" i="41"/>
  <c r="P20" i="41"/>
  <c r="M20" i="41"/>
  <c r="J20" i="41"/>
  <c r="G20" i="41"/>
  <c r="D20" i="41"/>
  <c r="U19" i="41"/>
  <c r="T19" i="41"/>
  <c r="S19" i="41"/>
  <c r="P19" i="41"/>
  <c r="M19" i="41"/>
  <c r="J19" i="41"/>
  <c r="G19" i="41"/>
  <c r="D19" i="41"/>
  <c r="U18" i="41"/>
  <c r="T18" i="41"/>
  <c r="S18" i="41"/>
  <c r="P18" i="41"/>
  <c r="M18" i="41"/>
  <c r="J18" i="41"/>
  <c r="G18" i="41"/>
  <c r="D18" i="41"/>
  <c r="U17" i="41"/>
  <c r="T17" i="41"/>
  <c r="S17" i="41"/>
  <c r="P17" i="41"/>
  <c r="M17" i="41"/>
  <c r="G17" i="41"/>
  <c r="D17" i="41"/>
  <c r="U16" i="41"/>
  <c r="T16" i="41"/>
  <c r="P16" i="41"/>
  <c r="M16" i="41"/>
  <c r="G16" i="41"/>
  <c r="D16" i="41"/>
  <c r="U15" i="41"/>
  <c r="T15" i="41"/>
  <c r="P15" i="41"/>
  <c r="M15" i="41"/>
  <c r="G15" i="41"/>
  <c r="D15" i="41"/>
  <c r="U14" i="41"/>
  <c r="T14" i="41"/>
  <c r="M14" i="41"/>
  <c r="G14" i="41"/>
  <c r="D14" i="41"/>
  <c r="U13" i="41"/>
  <c r="T13" i="41"/>
  <c r="M13" i="41"/>
  <c r="G13" i="41"/>
  <c r="D13" i="41"/>
  <c r="U12" i="41"/>
  <c r="T12" i="41"/>
  <c r="M12" i="41"/>
  <c r="G12" i="41"/>
  <c r="D12" i="41"/>
  <c r="U11" i="41"/>
  <c r="T11" i="41"/>
  <c r="M11" i="41"/>
  <c r="G11" i="41"/>
  <c r="D11" i="41"/>
  <c r="V14" i="41" l="1"/>
  <c r="V19" i="41"/>
  <c r="V21" i="41"/>
  <c r="V16" i="41"/>
  <c r="V26" i="41"/>
  <c r="D27" i="41"/>
  <c r="J27" i="41"/>
  <c r="P27" i="41"/>
  <c r="V22" i="41"/>
  <c r="V23" i="41"/>
  <c r="V25" i="41"/>
  <c r="V13" i="41"/>
  <c r="U27" i="41"/>
  <c r="S27" i="41"/>
  <c r="V12" i="41"/>
  <c r="V24" i="41"/>
  <c r="G27" i="41"/>
  <c r="V17" i="41"/>
  <c r="V20" i="41"/>
  <c r="V18" i="41"/>
  <c r="T27" i="41"/>
  <c r="V15" i="41"/>
  <c r="M27" i="41"/>
  <c r="V11" i="41"/>
  <c r="V27" i="41" l="1"/>
  <c r="R24" i="28"/>
  <c r="Q24" i="28"/>
  <c r="O24" i="28"/>
  <c r="N24" i="28"/>
  <c r="L24" i="28"/>
  <c r="K24" i="28"/>
  <c r="I24" i="28"/>
  <c r="H24" i="28"/>
  <c r="F24" i="28"/>
  <c r="E24" i="28"/>
  <c r="C24" i="28"/>
  <c r="B24" i="28"/>
  <c r="U23" i="28"/>
  <c r="T23" i="28"/>
  <c r="S23" i="28"/>
  <c r="P23" i="28"/>
  <c r="M23" i="28"/>
  <c r="J23" i="28"/>
  <c r="G23" i="28"/>
  <c r="D23" i="28"/>
  <c r="U22" i="28"/>
  <c r="T22" i="28"/>
  <c r="S22" i="28"/>
  <c r="P22" i="28"/>
  <c r="M22" i="28"/>
  <c r="J22" i="28"/>
  <c r="G22" i="28"/>
  <c r="D22" i="28"/>
  <c r="U21" i="28"/>
  <c r="T21" i="28"/>
  <c r="S21" i="28"/>
  <c r="P21" i="28"/>
  <c r="M21" i="28"/>
  <c r="J21" i="28"/>
  <c r="G21" i="28"/>
  <c r="D21" i="28"/>
  <c r="U20" i="28"/>
  <c r="T20" i="28"/>
  <c r="S20" i="28"/>
  <c r="P20" i="28"/>
  <c r="M20" i="28"/>
  <c r="J20" i="28"/>
  <c r="G20" i="28"/>
  <c r="D20" i="28"/>
  <c r="U19" i="28"/>
  <c r="T19" i="28"/>
  <c r="S19" i="28"/>
  <c r="P19" i="28"/>
  <c r="M19" i="28"/>
  <c r="J19" i="28"/>
  <c r="G19" i="28"/>
  <c r="D19" i="28"/>
  <c r="U18" i="28"/>
  <c r="T18" i="28"/>
  <c r="S18" i="28"/>
  <c r="P18" i="28"/>
  <c r="M18" i="28"/>
  <c r="J18" i="28"/>
  <c r="G18" i="28"/>
  <c r="D18" i="28"/>
  <c r="U17" i="28"/>
  <c r="T17" i="28"/>
  <c r="S17" i="28"/>
  <c r="P17" i="28"/>
  <c r="M17" i="28"/>
  <c r="J17" i="28"/>
  <c r="G17" i="28"/>
  <c r="D17" i="28"/>
  <c r="U16" i="28"/>
  <c r="T16" i="28"/>
  <c r="P16" i="28"/>
  <c r="M16" i="28"/>
  <c r="G16" i="28"/>
  <c r="D16" i="28"/>
  <c r="U15" i="28"/>
  <c r="T15" i="28"/>
  <c r="P15" i="28"/>
  <c r="M15" i="28"/>
  <c r="G15" i="28"/>
  <c r="D15" i="28"/>
  <c r="U14" i="28"/>
  <c r="T14" i="28"/>
  <c r="P14" i="28"/>
  <c r="M14" i="28"/>
  <c r="G14" i="28"/>
  <c r="D14" i="28"/>
  <c r="U13" i="28"/>
  <c r="T13" i="28"/>
  <c r="P13" i="28"/>
  <c r="M13" i="28"/>
  <c r="G13" i="28"/>
  <c r="D13" i="28"/>
  <c r="U12" i="28"/>
  <c r="T12" i="28"/>
  <c r="P12" i="28"/>
  <c r="M12" i="28"/>
  <c r="G12" i="28"/>
  <c r="D12" i="28"/>
  <c r="U11" i="28"/>
  <c r="T11" i="28"/>
  <c r="P11" i="28"/>
  <c r="M11" i="28"/>
  <c r="G11" i="28"/>
  <c r="D11" i="28"/>
  <c r="U10" i="28"/>
  <c r="T10" i="28"/>
  <c r="P10" i="28"/>
  <c r="M10" i="28"/>
  <c r="G10" i="28"/>
  <c r="D10" i="28"/>
  <c r="U9" i="28"/>
  <c r="T9" i="28"/>
  <c r="P9" i="28"/>
  <c r="M9" i="28"/>
  <c r="G9" i="28"/>
  <c r="D9" i="28"/>
  <c r="U8" i="28"/>
  <c r="T8" i="28"/>
  <c r="P8" i="28"/>
  <c r="M8" i="28"/>
  <c r="G8" i="28"/>
  <c r="D8" i="28"/>
  <c r="R24" i="29"/>
  <c r="Q24" i="29"/>
  <c r="O24" i="29"/>
  <c r="N24" i="29"/>
  <c r="L24" i="29"/>
  <c r="K24" i="29"/>
  <c r="I24" i="29"/>
  <c r="H24" i="29"/>
  <c r="F24" i="29"/>
  <c r="E24" i="29"/>
  <c r="C24" i="29"/>
  <c r="B24" i="29"/>
  <c r="U23" i="29"/>
  <c r="T23" i="29"/>
  <c r="U22" i="29"/>
  <c r="T22" i="29"/>
  <c r="U21" i="29"/>
  <c r="T21" i="29"/>
  <c r="U20" i="29"/>
  <c r="T20" i="29"/>
  <c r="U19" i="29"/>
  <c r="T19" i="29"/>
  <c r="U18" i="29"/>
  <c r="T18" i="29"/>
  <c r="U17" i="29"/>
  <c r="T17" i="29"/>
  <c r="U16" i="29"/>
  <c r="T16" i="29"/>
  <c r="U15" i="29"/>
  <c r="T15" i="29"/>
  <c r="U14" i="29"/>
  <c r="T14" i="29"/>
  <c r="U13" i="29"/>
  <c r="T13" i="29"/>
  <c r="U12" i="29"/>
  <c r="T12" i="29"/>
  <c r="U11" i="29"/>
  <c r="T11" i="29"/>
  <c r="U10" i="29"/>
  <c r="T10" i="29"/>
  <c r="U9" i="29"/>
  <c r="T9" i="29"/>
  <c r="U8" i="29"/>
  <c r="T8" i="29"/>
  <c r="D24" i="29" l="1"/>
  <c r="V11" i="28"/>
  <c r="V13" i="28"/>
  <c r="V13" i="29"/>
  <c r="V10" i="29"/>
  <c r="V14" i="29"/>
  <c r="V12" i="28"/>
  <c r="V8" i="29"/>
  <c r="V15" i="29"/>
  <c r="V16" i="29"/>
  <c r="V18" i="29"/>
  <c r="D24" i="28"/>
  <c r="J24" i="28"/>
  <c r="P24" i="28"/>
  <c r="V8" i="28"/>
  <c r="V18" i="28"/>
  <c r="V22" i="28"/>
  <c r="V12" i="29"/>
  <c r="V19" i="29"/>
  <c r="V20" i="29"/>
  <c r="V22" i="29"/>
  <c r="P24" i="29"/>
  <c r="V17" i="28"/>
  <c r="V21" i="28"/>
  <c r="S24" i="28"/>
  <c r="T24" i="28"/>
  <c r="U24" i="28"/>
  <c r="E295" i="46" s="1"/>
  <c r="V23" i="28"/>
  <c r="G24" i="28"/>
  <c r="M24" i="28"/>
  <c r="V14" i="28"/>
  <c r="V19" i="28"/>
  <c r="V20" i="28"/>
  <c r="V10" i="28"/>
  <c r="V15" i="28"/>
  <c r="V16" i="28"/>
  <c r="V23" i="29"/>
  <c r="G24" i="29"/>
  <c r="M24" i="29"/>
  <c r="V21" i="29"/>
  <c r="J24" i="29"/>
  <c r="U24" i="29"/>
  <c r="V17" i="29"/>
  <c r="S24" i="29"/>
  <c r="V11" i="29"/>
  <c r="T24" i="29"/>
  <c r="V9" i="28"/>
  <c r="V9" i="29"/>
  <c r="V24" i="28" l="1"/>
  <c r="V24" i="29"/>
  <c r="R30" i="42" l="1"/>
  <c r="Q30" i="42"/>
  <c r="O30" i="42"/>
  <c r="N30" i="42"/>
  <c r="L30" i="42"/>
  <c r="K30" i="42"/>
  <c r="I30" i="42"/>
  <c r="H30" i="42"/>
  <c r="F30" i="42"/>
  <c r="E30" i="42"/>
  <c r="C30" i="42"/>
  <c r="B30" i="42"/>
  <c r="M30" i="42" l="1"/>
  <c r="D30" i="42"/>
  <c r="P30" i="42"/>
  <c r="J30" i="42"/>
  <c r="S30" i="42"/>
  <c r="U30" i="42"/>
  <c r="G30" i="42"/>
  <c r="T30" i="42"/>
  <c r="R25" i="24"/>
  <c r="Q25" i="24"/>
  <c r="O25" i="24"/>
  <c r="N25" i="24"/>
  <c r="L25" i="24"/>
  <c r="K25" i="24"/>
  <c r="I25" i="24"/>
  <c r="H25" i="24"/>
  <c r="F25" i="24"/>
  <c r="E25" i="24"/>
  <c r="C25" i="24"/>
  <c r="B25" i="24"/>
  <c r="U24" i="24"/>
  <c r="T24" i="24"/>
  <c r="G24" i="24"/>
  <c r="D24" i="24"/>
  <c r="U23" i="24"/>
  <c r="T23" i="24"/>
  <c r="S23" i="24"/>
  <c r="M23" i="24"/>
  <c r="J23" i="24"/>
  <c r="G23" i="24"/>
  <c r="D23" i="24"/>
  <c r="U22" i="24"/>
  <c r="T22" i="24"/>
  <c r="S22" i="24"/>
  <c r="P22" i="24"/>
  <c r="M22" i="24"/>
  <c r="J22" i="24"/>
  <c r="G22" i="24"/>
  <c r="D22" i="24"/>
  <c r="U21" i="24"/>
  <c r="T21" i="24"/>
  <c r="S21" i="24"/>
  <c r="P21" i="24"/>
  <c r="M21" i="24"/>
  <c r="J21" i="24"/>
  <c r="G21" i="24"/>
  <c r="D21" i="24"/>
  <c r="U20" i="24"/>
  <c r="T20" i="24"/>
  <c r="S20" i="24"/>
  <c r="P20" i="24"/>
  <c r="M20" i="24"/>
  <c r="J20" i="24"/>
  <c r="G20" i="24"/>
  <c r="D20" i="24"/>
  <c r="U19" i="24"/>
  <c r="T19" i="24"/>
  <c r="S19" i="24"/>
  <c r="P19" i="24"/>
  <c r="M19" i="24"/>
  <c r="J19" i="24"/>
  <c r="G19" i="24"/>
  <c r="D19" i="24"/>
  <c r="U18" i="24"/>
  <c r="T18" i="24"/>
  <c r="S18" i="24"/>
  <c r="J18" i="24"/>
  <c r="G18" i="24"/>
  <c r="D18" i="24"/>
  <c r="U17" i="24"/>
  <c r="T17" i="24"/>
  <c r="S17" i="24"/>
  <c r="J17" i="24"/>
  <c r="G17" i="24"/>
  <c r="D17" i="24"/>
  <c r="U16" i="24"/>
  <c r="T16" i="24"/>
  <c r="S16" i="24"/>
  <c r="G16" i="24"/>
  <c r="D16" i="24"/>
  <c r="U15" i="24"/>
  <c r="T15" i="24"/>
  <c r="S15" i="24"/>
  <c r="G15" i="24"/>
  <c r="D15" i="24"/>
  <c r="U14" i="24"/>
  <c r="T14" i="24"/>
  <c r="G14" i="24"/>
  <c r="D14" i="24"/>
  <c r="U13" i="24"/>
  <c r="T13" i="24"/>
  <c r="G13" i="24"/>
  <c r="D13" i="24"/>
  <c r="U12" i="24"/>
  <c r="T12" i="24"/>
  <c r="G12" i="24"/>
  <c r="D12" i="24"/>
  <c r="U11" i="24"/>
  <c r="T11" i="24"/>
  <c r="G11" i="24"/>
  <c r="D11" i="24"/>
  <c r="U10" i="24"/>
  <c r="T10" i="24"/>
  <c r="G10" i="24"/>
  <c r="D10" i="24"/>
  <c r="U9" i="24"/>
  <c r="T9" i="24"/>
  <c r="M9" i="24"/>
  <c r="G9" i="24"/>
  <c r="D9" i="24"/>
  <c r="S15" i="21"/>
  <c r="P13" i="21"/>
  <c r="P14" i="21"/>
  <c r="P15" i="21"/>
  <c r="R25" i="21"/>
  <c r="Q25" i="21"/>
  <c r="O25" i="21"/>
  <c r="N25" i="21"/>
  <c r="L25" i="21"/>
  <c r="K25" i="21"/>
  <c r="I25" i="21"/>
  <c r="H25" i="21"/>
  <c r="F25" i="21"/>
  <c r="E25" i="21"/>
  <c r="C25" i="21"/>
  <c r="U24" i="21"/>
  <c r="J24" i="21"/>
  <c r="G24" i="21"/>
  <c r="D24" i="21"/>
  <c r="U23" i="21"/>
  <c r="S23" i="21"/>
  <c r="P23" i="21"/>
  <c r="M23" i="21"/>
  <c r="J23" i="21"/>
  <c r="G23" i="21"/>
  <c r="D23" i="21"/>
  <c r="U22" i="21"/>
  <c r="S22" i="21"/>
  <c r="P22" i="21"/>
  <c r="M22" i="21"/>
  <c r="J22" i="21"/>
  <c r="G22" i="21"/>
  <c r="D22" i="21"/>
  <c r="U21" i="21"/>
  <c r="S21" i="21"/>
  <c r="P21" i="21"/>
  <c r="M21" i="21"/>
  <c r="J21" i="21"/>
  <c r="G21" i="21"/>
  <c r="D21" i="21"/>
  <c r="U20" i="21"/>
  <c r="S20" i="21"/>
  <c r="P20" i="21"/>
  <c r="M20" i="21"/>
  <c r="J20" i="21"/>
  <c r="G20" i="21"/>
  <c r="D20" i="21"/>
  <c r="U19" i="21"/>
  <c r="S19" i="21"/>
  <c r="P19" i="21"/>
  <c r="M19" i="21"/>
  <c r="J19" i="21"/>
  <c r="G19" i="21"/>
  <c r="D19" i="21"/>
  <c r="U18" i="21"/>
  <c r="S18" i="21"/>
  <c r="P18" i="21"/>
  <c r="M18" i="21"/>
  <c r="J18" i="21"/>
  <c r="G18" i="21"/>
  <c r="D18" i="21"/>
  <c r="U17" i="21"/>
  <c r="S17" i="21"/>
  <c r="P17" i="21"/>
  <c r="M17" i="21"/>
  <c r="J17" i="21"/>
  <c r="G17" i="21"/>
  <c r="D17" i="21"/>
  <c r="U16" i="21"/>
  <c r="S16" i="21"/>
  <c r="P16" i="21"/>
  <c r="M16" i="21"/>
  <c r="G16" i="21"/>
  <c r="D16" i="21"/>
  <c r="U15" i="21"/>
  <c r="M15" i="21"/>
  <c r="G15" i="21"/>
  <c r="D15" i="21"/>
  <c r="M14" i="21"/>
  <c r="G14" i="21"/>
  <c r="D14" i="21"/>
  <c r="V13" i="21"/>
  <c r="M13" i="21"/>
  <c r="G13" i="21"/>
  <c r="D13" i="21"/>
  <c r="T12" i="21"/>
  <c r="M12" i="21"/>
  <c r="G12" i="21"/>
  <c r="D12" i="21"/>
  <c r="T11" i="21"/>
  <c r="M11" i="21"/>
  <c r="G11" i="21"/>
  <c r="D11" i="21"/>
  <c r="T10" i="21"/>
  <c r="M10" i="21"/>
  <c r="G10" i="21"/>
  <c r="D10" i="21"/>
  <c r="T9" i="21"/>
  <c r="M9" i="21"/>
  <c r="G9" i="21"/>
  <c r="D9" i="21"/>
  <c r="AO27" i="40"/>
  <c r="AN27" i="40"/>
  <c r="AM27" i="40"/>
  <c r="AL27" i="40"/>
  <c r="AH27" i="40"/>
  <c r="AG27" i="40"/>
  <c r="AF27" i="40"/>
  <c r="AE27" i="40"/>
  <c r="AD27" i="40"/>
  <c r="AC27" i="40"/>
  <c r="AT26" i="40"/>
  <c r="AS26" i="40"/>
  <c r="AR26" i="40"/>
  <c r="AI26" i="40"/>
  <c r="AU26" i="40" s="1"/>
  <c r="AB26" i="40"/>
  <c r="AT25" i="40"/>
  <c r="AS25" i="40"/>
  <c r="AR25" i="40"/>
  <c r="AI25" i="40"/>
  <c r="AB25" i="40"/>
  <c r="AT24" i="40"/>
  <c r="AS24" i="40"/>
  <c r="AR24" i="40"/>
  <c r="AI24" i="40"/>
  <c r="AU24" i="40" s="1"/>
  <c r="AB24" i="40"/>
  <c r="AT23" i="40"/>
  <c r="AS23" i="40"/>
  <c r="AR23" i="40"/>
  <c r="AI23" i="40"/>
  <c r="AB23" i="40"/>
  <c r="AT22" i="40"/>
  <c r="AS22" i="40"/>
  <c r="AR22" i="40"/>
  <c r="AI22" i="40"/>
  <c r="AU22" i="40" s="1"/>
  <c r="AB22" i="40"/>
  <c r="AT21" i="40"/>
  <c r="AS21" i="40"/>
  <c r="AR21" i="40"/>
  <c r="AI21" i="40"/>
  <c r="AB21" i="40"/>
  <c r="AT20" i="40"/>
  <c r="AS20" i="40"/>
  <c r="AR20" i="40"/>
  <c r="AI20" i="40"/>
  <c r="AU20" i="40" s="1"/>
  <c r="AB20" i="40"/>
  <c r="AT19" i="40"/>
  <c r="AS19" i="40"/>
  <c r="AR19" i="40"/>
  <c r="AI19" i="40"/>
  <c r="AB19" i="40"/>
  <c r="AT18" i="40"/>
  <c r="AS18" i="40"/>
  <c r="AR18" i="40"/>
  <c r="AI18" i="40"/>
  <c r="AU18" i="40" s="1"/>
  <c r="AB18" i="40"/>
  <c r="AT17" i="40"/>
  <c r="AS17" i="40"/>
  <c r="AR17" i="40"/>
  <c r="AI17" i="40"/>
  <c r="AB17" i="40"/>
  <c r="AT16" i="40"/>
  <c r="AS16" i="40"/>
  <c r="AR16" i="40"/>
  <c r="AI16" i="40"/>
  <c r="AU16" i="40" s="1"/>
  <c r="AB16" i="40"/>
  <c r="AT15" i="40"/>
  <c r="AS15" i="40"/>
  <c r="AR15" i="40"/>
  <c r="AI15" i="40"/>
  <c r="AB15" i="40"/>
  <c r="AT14" i="40"/>
  <c r="AS14" i="40"/>
  <c r="AR14" i="40"/>
  <c r="AI14" i="40"/>
  <c r="AU14" i="40" s="1"/>
  <c r="AB14" i="40"/>
  <c r="AT13" i="40"/>
  <c r="AS13" i="40"/>
  <c r="AR13" i="40"/>
  <c r="AI13" i="40"/>
  <c r="AB13" i="40"/>
  <c r="AT12" i="40"/>
  <c r="AS12" i="40"/>
  <c r="AR12" i="40"/>
  <c r="AI12" i="40"/>
  <c r="AU12" i="40" s="1"/>
  <c r="AB12" i="40"/>
  <c r="AT11" i="40"/>
  <c r="AS11" i="40"/>
  <c r="AR11" i="40"/>
  <c r="AI11" i="40"/>
  <c r="AB11" i="40"/>
  <c r="AT10" i="40"/>
  <c r="AS10" i="40"/>
  <c r="AR10" i="40"/>
  <c r="AI10" i="40"/>
  <c r="AU10" i="40" s="1"/>
  <c r="AB10" i="40"/>
  <c r="AT9" i="40"/>
  <c r="AS9" i="40"/>
  <c r="AR9" i="40"/>
  <c r="AI9" i="40"/>
  <c r="AB9" i="40"/>
  <c r="AT8" i="40"/>
  <c r="AS8" i="40"/>
  <c r="AR8" i="40"/>
  <c r="AI8" i="40"/>
  <c r="AU8" i="40" s="1"/>
  <c r="AB8" i="40"/>
  <c r="AT7" i="40"/>
  <c r="AS7" i="40"/>
  <c r="AR7" i="40"/>
  <c r="AI7" i="40"/>
  <c r="AB7" i="40"/>
  <c r="AT6" i="40"/>
  <c r="AS6" i="40"/>
  <c r="AR6" i="40"/>
  <c r="AI6" i="40"/>
  <c r="AU6" i="40" s="1"/>
  <c r="AB6" i="40"/>
  <c r="AT5" i="40"/>
  <c r="AS5" i="40"/>
  <c r="AR5" i="40"/>
  <c r="AI5" i="40"/>
  <c r="AB5" i="40"/>
  <c r="AT4" i="40"/>
  <c r="AS4" i="40"/>
  <c r="AR4" i="40"/>
  <c r="AI4" i="40"/>
  <c r="AU4" i="40" s="1"/>
  <c r="AB4" i="40"/>
  <c r="R27" i="38"/>
  <c r="Q27" i="38"/>
  <c r="O27" i="38"/>
  <c r="N27" i="38"/>
  <c r="L27" i="38"/>
  <c r="K27" i="38"/>
  <c r="I27" i="38"/>
  <c r="H27" i="38"/>
  <c r="F27" i="38"/>
  <c r="E27" i="38"/>
  <c r="C27" i="38"/>
  <c r="B27" i="38"/>
  <c r="U26" i="38"/>
  <c r="T26" i="38"/>
  <c r="AK27" i="40" l="1"/>
  <c r="E140" i="46"/>
  <c r="E290" i="46" s="1"/>
  <c r="E27" i="46"/>
  <c r="V16" i="24"/>
  <c r="V17" i="24"/>
  <c r="V19" i="24"/>
  <c r="V24" i="24"/>
  <c r="P25" i="24"/>
  <c r="J25" i="24"/>
  <c r="D25" i="24"/>
  <c r="V12" i="21"/>
  <c r="M25" i="21"/>
  <c r="G25" i="21"/>
  <c r="V20" i="21"/>
  <c r="V21" i="21"/>
  <c r="V22" i="21"/>
  <c r="V23" i="21"/>
  <c r="V24" i="21"/>
  <c r="V15" i="24"/>
  <c r="AI27" i="40"/>
  <c r="AU11" i="40"/>
  <c r="AU19" i="40"/>
  <c r="V11" i="21"/>
  <c r="V15" i="21"/>
  <c r="V11" i="24"/>
  <c r="V12" i="24"/>
  <c r="V14" i="24"/>
  <c r="AU5" i="40"/>
  <c r="AU13" i="40"/>
  <c r="AU21" i="40"/>
  <c r="AB27" i="40"/>
  <c r="S27" i="38"/>
  <c r="AU9" i="40"/>
  <c r="AU17" i="40"/>
  <c r="AU25" i="40"/>
  <c r="AU7" i="40"/>
  <c r="AU15" i="40"/>
  <c r="AU23" i="40"/>
  <c r="U25" i="21"/>
  <c r="V19" i="21"/>
  <c r="T25" i="24"/>
  <c r="E281" i="46" s="1"/>
  <c r="V10" i="24"/>
  <c r="V22" i="24"/>
  <c r="V23" i="24"/>
  <c r="G25" i="24"/>
  <c r="D27" i="38"/>
  <c r="J27" i="38"/>
  <c r="P27" i="38"/>
  <c r="U25" i="24"/>
  <c r="E282" i="46" s="1"/>
  <c r="V13" i="24"/>
  <c r="V18" i="24"/>
  <c r="M25" i="24"/>
  <c r="S25" i="24"/>
  <c r="V20" i="24"/>
  <c r="V21" i="24"/>
  <c r="V10" i="21"/>
  <c r="V14" i="21"/>
  <c r="V16" i="21"/>
  <c r="V17" i="21"/>
  <c r="V18" i="21"/>
  <c r="D25" i="21"/>
  <c r="J25" i="21"/>
  <c r="P25" i="21"/>
  <c r="S25" i="21"/>
  <c r="T25" i="21"/>
  <c r="E279" i="46" s="1"/>
  <c r="E283" i="46" s="1"/>
  <c r="M27" i="38"/>
  <c r="V26" i="38"/>
  <c r="G27" i="38"/>
  <c r="V30" i="42"/>
  <c r="V9" i="24"/>
  <c r="V9" i="21"/>
  <c r="U25" i="38"/>
  <c r="T25" i="38"/>
  <c r="U24" i="38"/>
  <c r="T24" i="38"/>
  <c r="U23" i="38"/>
  <c r="T23" i="38"/>
  <c r="U22" i="38"/>
  <c r="T22" i="38"/>
  <c r="U21" i="38"/>
  <c r="T21" i="38"/>
  <c r="U20" i="38"/>
  <c r="T20" i="38"/>
  <c r="U19" i="38"/>
  <c r="T19" i="38"/>
  <c r="U18" i="38"/>
  <c r="T18" i="38"/>
  <c r="U17" i="38"/>
  <c r="T17" i="38"/>
  <c r="U16" i="38"/>
  <c r="T16" i="38"/>
  <c r="U15" i="38"/>
  <c r="T15" i="38"/>
  <c r="U14" i="38"/>
  <c r="T14" i="38"/>
  <c r="U13" i="38"/>
  <c r="T13" i="38"/>
  <c r="U12" i="38"/>
  <c r="T12" i="38"/>
  <c r="U11" i="38"/>
  <c r="T11" i="38"/>
  <c r="R26" i="37"/>
  <c r="Q26" i="37"/>
  <c r="O26" i="37"/>
  <c r="N26" i="37"/>
  <c r="L26" i="37"/>
  <c r="K26" i="37"/>
  <c r="I26" i="37"/>
  <c r="H26" i="37"/>
  <c r="F26" i="37"/>
  <c r="E26" i="37"/>
  <c r="C26" i="37"/>
  <c r="B26" i="37"/>
  <c r="U25" i="37"/>
  <c r="T25" i="37"/>
  <c r="U24" i="37"/>
  <c r="T24" i="37"/>
  <c r="U23" i="37"/>
  <c r="T23" i="37"/>
  <c r="U22" i="37"/>
  <c r="T22" i="37"/>
  <c r="U21" i="37"/>
  <c r="T21" i="37"/>
  <c r="U20" i="37"/>
  <c r="T20" i="37"/>
  <c r="U19" i="37"/>
  <c r="T19" i="37"/>
  <c r="U18" i="37"/>
  <c r="T18" i="37"/>
  <c r="U17" i="37"/>
  <c r="T17" i="37"/>
  <c r="U16" i="37"/>
  <c r="T16" i="37"/>
  <c r="U15" i="37"/>
  <c r="T15" i="37"/>
  <c r="U14" i="37"/>
  <c r="T14" i="37"/>
  <c r="U13" i="37"/>
  <c r="T13" i="37"/>
  <c r="U12" i="37"/>
  <c r="T12" i="37"/>
  <c r="U11" i="37"/>
  <c r="T11" i="37"/>
  <c r="U10" i="37"/>
  <c r="T10" i="37"/>
  <c r="R25" i="36"/>
  <c r="Q25" i="36"/>
  <c r="O25" i="36"/>
  <c r="N25" i="36"/>
  <c r="L25" i="36"/>
  <c r="K25" i="36"/>
  <c r="I25" i="36"/>
  <c r="H25" i="36"/>
  <c r="F25" i="36"/>
  <c r="E25" i="36"/>
  <c r="C25" i="36"/>
  <c r="B25" i="36"/>
  <c r="U24" i="36"/>
  <c r="T24" i="36"/>
  <c r="U23" i="36"/>
  <c r="T23" i="36"/>
  <c r="U22" i="36"/>
  <c r="T22" i="36"/>
  <c r="U21" i="36"/>
  <c r="T21" i="36"/>
  <c r="U20" i="36"/>
  <c r="T20" i="36"/>
  <c r="U19" i="36"/>
  <c r="T19" i="36"/>
  <c r="U18" i="36"/>
  <c r="T18" i="36"/>
  <c r="U17" i="36"/>
  <c r="T17" i="36"/>
  <c r="U16" i="36"/>
  <c r="T16" i="36"/>
  <c r="U15" i="36"/>
  <c r="T15" i="36"/>
  <c r="U14" i="36"/>
  <c r="T14" i="36"/>
  <c r="U13" i="36"/>
  <c r="T13" i="36"/>
  <c r="U12" i="36"/>
  <c r="T12" i="36"/>
  <c r="U11" i="36"/>
  <c r="T11" i="36"/>
  <c r="U10" i="36"/>
  <c r="T10" i="36"/>
  <c r="U9" i="36"/>
  <c r="T9" i="36"/>
  <c r="R26" i="35"/>
  <c r="Q26" i="35"/>
  <c r="O26" i="35"/>
  <c r="N26" i="35"/>
  <c r="L26" i="35"/>
  <c r="K26" i="35"/>
  <c r="I26" i="35"/>
  <c r="J26" i="35" s="1"/>
  <c r="F26" i="35"/>
  <c r="E26" i="35"/>
  <c r="C26" i="35"/>
  <c r="B26" i="35"/>
  <c r="D26" i="35" s="1"/>
  <c r="U25" i="35"/>
  <c r="T25" i="35"/>
  <c r="U24" i="35"/>
  <c r="T24" i="35"/>
  <c r="U23" i="35"/>
  <c r="T23" i="35"/>
  <c r="U22" i="35"/>
  <c r="T22" i="35"/>
  <c r="U21" i="35"/>
  <c r="T21" i="35"/>
  <c r="U20" i="35"/>
  <c r="T20" i="35"/>
  <c r="V20" i="35" s="1"/>
  <c r="U19" i="35"/>
  <c r="T19" i="35"/>
  <c r="U18" i="35"/>
  <c r="T18" i="35"/>
  <c r="U17" i="35"/>
  <c r="T17" i="35"/>
  <c r="U16" i="35"/>
  <c r="T16" i="35"/>
  <c r="U15" i="35"/>
  <c r="T15" i="35"/>
  <c r="U14" i="35"/>
  <c r="T14" i="35"/>
  <c r="U13" i="35"/>
  <c r="T13" i="35"/>
  <c r="U12" i="35"/>
  <c r="T12" i="35"/>
  <c r="V12" i="35" s="1"/>
  <c r="U11" i="35"/>
  <c r="T11" i="35"/>
  <c r="U10" i="35"/>
  <c r="T10" i="35"/>
  <c r="R27" i="34"/>
  <c r="Q27" i="34"/>
  <c r="O27" i="34"/>
  <c r="N27" i="34"/>
  <c r="L27" i="34"/>
  <c r="K27" i="34"/>
  <c r="I27" i="34"/>
  <c r="H27" i="34"/>
  <c r="F27" i="34"/>
  <c r="E27" i="34"/>
  <c r="C27" i="34"/>
  <c r="B27" i="34"/>
  <c r="U26" i="34"/>
  <c r="T26" i="34"/>
  <c r="S26" i="34"/>
  <c r="P26" i="34"/>
  <c r="M26" i="34"/>
  <c r="J26" i="34"/>
  <c r="G26" i="34"/>
  <c r="D26" i="34"/>
  <c r="U25" i="34"/>
  <c r="T25" i="34"/>
  <c r="S25" i="34"/>
  <c r="P25" i="34"/>
  <c r="M25" i="34"/>
  <c r="J25" i="34"/>
  <c r="G25" i="34"/>
  <c r="D25" i="34"/>
  <c r="U24" i="34"/>
  <c r="T24" i="34"/>
  <c r="S24" i="34"/>
  <c r="P24" i="34"/>
  <c r="M24" i="34"/>
  <c r="J24" i="34"/>
  <c r="G24" i="34"/>
  <c r="D24" i="34"/>
  <c r="U23" i="34"/>
  <c r="T23" i="34"/>
  <c r="S23" i="34"/>
  <c r="P23" i="34"/>
  <c r="M23" i="34"/>
  <c r="J23" i="34"/>
  <c r="G23" i="34"/>
  <c r="D23" i="34"/>
  <c r="U22" i="34"/>
  <c r="T22" i="34"/>
  <c r="S22" i="34"/>
  <c r="P22" i="34"/>
  <c r="M22" i="34"/>
  <c r="J22" i="34"/>
  <c r="G22" i="34"/>
  <c r="D22" i="34"/>
  <c r="U21" i="34"/>
  <c r="T21" i="34"/>
  <c r="S21" i="34"/>
  <c r="P21" i="34"/>
  <c r="M21" i="34"/>
  <c r="J21" i="34"/>
  <c r="G21" i="34"/>
  <c r="D21" i="34"/>
  <c r="U20" i="34"/>
  <c r="T20" i="34"/>
  <c r="S20" i="34"/>
  <c r="P20" i="34"/>
  <c r="M20" i="34"/>
  <c r="J20" i="34"/>
  <c r="G20" i="34"/>
  <c r="D20" i="34"/>
  <c r="U19" i="34"/>
  <c r="T19" i="34"/>
  <c r="S19" i="34"/>
  <c r="P19" i="34"/>
  <c r="M19" i="34"/>
  <c r="J19" i="34"/>
  <c r="G19" i="34"/>
  <c r="D19" i="34"/>
  <c r="U18" i="34"/>
  <c r="T18" i="34"/>
  <c r="S18" i="34"/>
  <c r="P18" i="34"/>
  <c r="M18" i="34"/>
  <c r="G18" i="34"/>
  <c r="D18" i="34"/>
  <c r="U17" i="34"/>
  <c r="T17" i="34"/>
  <c r="P17" i="34"/>
  <c r="M17" i="34"/>
  <c r="G17" i="34"/>
  <c r="D17" i="34"/>
  <c r="U16" i="34"/>
  <c r="T16" i="34"/>
  <c r="P16" i="34"/>
  <c r="M16" i="34"/>
  <c r="G16" i="34"/>
  <c r="D16" i="34"/>
  <c r="U15" i="34"/>
  <c r="T15" i="34"/>
  <c r="P15" i="34"/>
  <c r="M15" i="34"/>
  <c r="G15" i="34"/>
  <c r="D15" i="34"/>
  <c r="U14" i="34"/>
  <c r="T14" i="34"/>
  <c r="P14" i="34"/>
  <c r="M14" i="34"/>
  <c r="G14" i="34"/>
  <c r="D14" i="34"/>
  <c r="U13" i="34"/>
  <c r="T13" i="34"/>
  <c r="M13" i="34"/>
  <c r="G13" i="34"/>
  <c r="D13" i="34"/>
  <c r="U12" i="34"/>
  <c r="T12" i="34"/>
  <c r="M12" i="34"/>
  <c r="G12" i="34"/>
  <c r="D12" i="34"/>
  <c r="U11" i="34"/>
  <c r="T11" i="34"/>
  <c r="M11" i="34"/>
  <c r="G11" i="34"/>
  <c r="D11" i="34"/>
  <c r="T26" i="37" l="1"/>
  <c r="P26" i="35"/>
  <c r="V25" i="24"/>
  <c r="AU27" i="40"/>
  <c r="AT27" i="40" s="1"/>
  <c r="AS27" i="40" s="1"/>
  <c r="AR27" i="40" s="1"/>
  <c r="AR28" i="40" s="1"/>
  <c r="V25" i="21"/>
  <c r="S27" i="34"/>
  <c r="V12" i="34"/>
  <c r="P27" i="34"/>
  <c r="V14" i="38"/>
  <c r="V20" i="38"/>
  <c r="V18" i="38"/>
  <c r="V24" i="38"/>
  <c r="V13" i="38"/>
  <c r="V15" i="38"/>
  <c r="V17" i="38"/>
  <c r="V21" i="38"/>
  <c r="V25" i="38"/>
  <c r="V22" i="38"/>
  <c r="V12" i="38"/>
  <c r="V16" i="38"/>
  <c r="V19" i="38"/>
  <c r="V23" i="38"/>
  <c r="T27" i="38"/>
  <c r="D26" i="37"/>
  <c r="J26" i="37"/>
  <c r="V12" i="37"/>
  <c r="V14" i="37"/>
  <c r="V16" i="37"/>
  <c r="V18" i="37"/>
  <c r="V20" i="37"/>
  <c r="V22" i="37"/>
  <c r="V24" i="37"/>
  <c r="G26" i="37"/>
  <c r="M25" i="36"/>
  <c r="P25" i="36"/>
  <c r="G25" i="36"/>
  <c r="V10" i="36"/>
  <c r="V18" i="36"/>
  <c r="V20" i="36"/>
  <c r="V22" i="36"/>
  <c r="V24" i="36"/>
  <c r="V9" i="36"/>
  <c r="V13" i="36"/>
  <c r="V17" i="36"/>
  <c r="V21" i="36"/>
  <c r="D25" i="36"/>
  <c r="T25" i="36"/>
  <c r="V12" i="36"/>
  <c r="V11" i="35"/>
  <c r="V17" i="35"/>
  <c r="V19" i="35"/>
  <c r="V18" i="35"/>
  <c r="D27" i="34"/>
  <c r="U27" i="38"/>
  <c r="V11" i="38"/>
  <c r="V11" i="37"/>
  <c r="V13" i="37"/>
  <c r="V15" i="37"/>
  <c r="V17" i="37"/>
  <c r="V19" i="37"/>
  <c r="V21" i="37"/>
  <c r="V23" i="37"/>
  <c r="V25" i="37"/>
  <c r="U26" i="37"/>
  <c r="V15" i="36"/>
  <c r="U25" i="36"/>
  <c r="V11" i="36"/>
  <c r="V14" i="36"/>
  <c r="V16" i="36"/>
  <c r="V23" i="36"/>
  <c r="V19" i="36"/>
  <c r="G26" i="35"/>
  <c r="M26" i="35"/>
  <c r="S26" i="35"/>
  <c r="V10" i="35"/>
  <c r="V16" i="35"/>
  <c r="V14" i="34"/>
  <c r="V16" i="34"/>
  <c r="V20" i="34"/>
  <c r="V24" i="34"/>
  <c r="V13" i="34"/>
  <c r="V23" i="34"/>
  <c r="S26" i="37"/>
  <c r="M26" i="37"/>
  <c r="V10" i="37"/>
  <c r="P26" i="37"/>
  <c r="S25" i="36"/>
  <c r="J25" i="36"/>
  <c r="V14" i="35"/>
  <c r="V21" i="35"/>
  <c r="V23" i="35"/>
  <c r="V25" i="35"/>
  <c r="T26" i="35"/>
  <c r="V13" i="35"/>
  <c r="V15" i="35"/>
  <c r="V22" i="35"/>
  <c r="V24" i="35"/>
  <c r="U26" i="35"/>
  <c r="T27" i="34"/>
  <c r="V15" i="34"/>
  <c r="V21" i="34"/>
  <c r="V22" i="34"/>
  <c r="J27" i="34"/>
  <c r="V19" i="34"/>
  <c r="V25" i="34"/>
  <c r="V26" i="34"/>
  <c r="V17" i="34"/>
  <c r="M27" i="34"/>
  <c r="U27" i="34"/>
  <c r="G27" i="34"/>
  <c r="V11" i="34"/>
  <c r="V18" i="34"/>
  <c r="AA58" i="26"/>
  <c r="Z58" i="26"/>
  <c r="Y58" i="26"/>
  <c r="X58" i="26"/>
  <c r="W58" i="26"/>
  <c r="V58" i="26"/>
  <c r="U58" i="26"/>
  <c r="L58" i="26"/>
  <c r="M58" i="26" s="1"/>
  <c r="K58" i="26"/>
  <c r="I58" i="26"/>
  <c r="H58" i="26"/>
  <c r="F58" i="26"/>
  <c r="E58" i="26"/>
  <c r="C58" i="26"/>
  <c r="B58" i="26"/>
  <c r="AB57" i="26"/>
  <c r="O57" i="26"/>
  <c r="N57" i="26"/>
  <c r="J57" i="26"/>
  <c r="G57" i="26"/>
  <c r="D57" i="26"/>
  <c r="AB56" i="26"/>
  <c r="O56" i="26"/>
  <c r="N56" i="26"/>
  <c r="P56" i="26" s="1"/>
  <c r="M56" i="26"/>
  <c r="J56" i="26"/>
  <c r="G56" i="26"/>
  <c r="D56" i="26"/>
  <c r="AB55" i="26"/>
  <c r="O55" i="26"/>
  <c r="N55" i="26"/>
  <c r="J55" i="26"/>
  <c r="G55" i="26"/>
  <c r="D55" i="26"/>
  <c r="AB54" i="26"/>
  <c r="P54" i="26"/>
  <c r="O54" i="26"/>
  <c r="N54" i="26"/>
  <c r="M54" i="26"/>
  <c r="J54" i="26"/>
  <c r="G54" i="26"/>
  <c r="D54" i="26"/>
  <c r="AB53" i="26"/>
  <c r="O53" i="26"/>
  <c r="N53" i="26"/>
  <c r="M53" i="26"/>
  <c r="J53" i="26"/>
  <c r="G53" i="26"/>
  <c r="D53" i="26"/>
  <c r="AB52" i="26"/>
  <c r="O52" i="26"/>
  <c r="N52" i="26"/>
  <c r="M52" i="26"/>
  <c r="J52" i="26"/>
  <c r="G52" i="26"/>
  <c r="D52" i="26"/>
  <c r="AB51" i="26"/>
  <c r="O51" i="26"/>
  <c r="N51" i="26"/>
  <c r="M51" i="26"/>
  <c r="J51" i="26"/>
  <c r="G51" i="26"/>
  <c r="D51" i="26"/>
  <c r="AB50" i="26"/>
  <c r="O50" i="26"/>
  <c r="N50" i="26"/>
  <c r="M50" i="26"/>
  <c r="J50" i="26"/>
  <c r="G50" i="26"/>
  <c r="D50" i="26"/>
  <c r="AB49" i="26"/>
  <c r="O49" i="26"/>
  <c r="N49" i="26"/>
  <c r="M49" i="26"/>
  <c r="J49" i="26"/>
  <c r="G49" i="26"/>
  <c r="D49" i="26"/>
  <c r="AB48" i="26"/>
  <c r="O48" i="26"/>
  <c r="N48" i="26"/>
  <c r="M48" i="26"/>
  <c r="J48" i="26"/>
  <c r="G48" i="26"/>
  <c r="D48" i="26"/>
  <c r="AB47" i="26"/>
  <c r="O47" i="26"/>
  <c r="N47" i="26"/>
  <c r="M47" i="26"/>
  <c r="J47" i="26"/>
  <c r="G47" i="26"/>
  <c r="D47" i="26"/>
  <c r="AB46" i="26"/>
  <c r="O46" i="26"/>
  <c r="N46" i="26"/>
  <c r="P46" i="26" s="1"/>
  <c r="M46" i="26"/>
  <c r="J46" i="26"/>
  <c r="G46" i="26"/>
  <c r="D46" i="26"/>
  <c r="AB45" i="26"/>
  <c r="O45" i="26"/>
  <c r="N45" i="26"/>
  <c r="M45" i="26"/>
  <c r="J45" i="26"/>
  <c r="G45" i="26"/>
  <c r="D45" i="26"/>
  <c r="AB44" i="26"/>
  <c r="O44" i="26"/>
  <c r="N44" i="26"/>
  <c r="M44" i="26"/>
  <c r="J44" i="26"/>
  <c r="G44" i="26"/>
  <c r="D44" i="26"/>
  <c r="AB43" i="26"/>
  <c r="O43" i="26"/>
  <c r="N43" i="26"/>
  <c r="M43" i="26"/>
  <c r="J43" i="26"/>
  <c r="G43" i="26"/>
  <c r="D43" i="26"/>
  <c r="AB42" i="26"/>
  <c r="O42" i="26"/>
  <c r="N42" i="26"/>
  <c r="M42" i="26"/>
  <c r="J42" i="26"/>
  <c r="G42" i="26"/>
  <c r="D42" i="26"/>
  <c r="AB41" i="26"/>
  <c r="O41" i="26"/>
  <c r="N41" i="26"/>
  <c r="M41" i="26"/>
  <c r="J41" i="26"/>
  <c r="G41" i="26"/>
  <c r="D41" i="26"/>
  <c r="AB40" i="26"/>
  <c r="O40" i="26"/>
  <c r="N40" i="26"/>
  <c r="M40" i="26"/>
  <c r="J40" i="26"/>
  <c r="G40" i="26"/>
  <c r="D40" i="26"/>
  <c r="AB39" i="26"/>
  <c r="O39" i="26"/>
  <c r="N39" i="26"/>
  <c r="M39" i="26"/>
  <c r="J39" i="26"/>
  <c r="G39" i="26"/>
  <c r="D39" i="26"/>
  <c r="AB38" i="26"/>
  <c r="O38" i="26"/>
  <c r="N38" i="26"/>
  <c r="P38" i="26" s="1"/>
  <c r="M38" i="26"/>
  <c r="J38" i="26"/>
  <c r="G38" i="26"/>
  <c r="D38" i="26"/>
  <c r="AB37" i="26"/>
  <c r="O37" i="26"/>
  <c r="N37" i="26"/>
  <c r="M37" i="26"/>
  <c r="J37" i="26"/>
  <c r="G37" i="26"/>
  <c r="D37" i="26"/>
  <c r="AB36" i="26"/>
  <c r="O36" i="26"/>
  <c r="N36" i="26"/>
  <c r="M36" i="26"/>
  <c r="J36" i="26"/>
  <c r="G36" i="26"/>
  <c r="D36" i="26"/>
  <c r="AB35" i="26"/>
  <c r="O35" i="26"/>
  <c r="N35" i="26"/>
  <c r="M35" i="26"/>
  <c r="J35" i="26"/>
  <c r="G35" i="26"/>
  <c r="D35" i="26"/>
  <c r="AB34" i="26"/>
  <c r="O34" i="26"/>
  <c r="N34" i="26"/>
  <c r="M34" i="26"/>
  <c r="J34" i="26"/>
  <c r="G34" i="26"/>
  <c r="D34" i="26"/>
  <c r="L26" i="26"/>
  <c r="K26" i="26"/>
  <c r="I26" i="26"/>
  <c r="H26" i="26"/>
  <c r="F26" i="26"/>
  <c r="E26" i="26"/>
  <c r="G26" i="26" s="1"/>
  <c r="C26" i="26"/>
  <c r="B26" i="26"/>
  <c r="O25" i="26"/>
  <c r="N25" i="26"/>
  <c r="P25" i="26" s="1"/>
  <c r="J25" i="26"/>
  <c r="G25" i="26"/>
  <c r="D25" i="26"/>
  <c r="O24" i="26"/>
  <c r="N24" i="26"/>
  <c r="M24" i="26"/>
  <c r="J24" i="26"/>
  <c r="G24" i="26"/>
  <c r="D24" i="26"/>
  <c r="O23" i="26"/>
  <c r="N23" i="26"/>
  <c r="M23" i="26"/>
  <c r="J23" i="26"/>
  <c r="G23" i="26"/>
  <c r="D23" i="26"/>
  <c r="O22" i="26"/>
  <c r="N22" i="26"/>
  <c r="M22" i="26"/>
  <c r="J22" i="26"/>
  <c r="G22" i="26"/>
  <c r="D22" i="26"/>
  <c r="O21" i="26"/>
  <c r="N21" i="26"/>
  <c r="M21" i="26"/>
  <c r="J21" i="26"/>
  <c r="G21" i="26"/>
  <c r="D21" i="26"/>
  <c r="O20" i="26"/>
  <c r="N20" i="26"/>
  <c r="M20" i="26"/>
  <c r="J20" i="26"/>
  <c r="G20" i="26"/>
  <c r="D20" i="26"/>
  <c r="O19" i="26"/>
  <c r="N19" i="26"/>
  <c r="M19" i="26"/>
  <c r="J19" i="26"/>
  <c r="G19" i="26"/>
  <c r="D19" i="26"/>
  <c r="O18" i="26"/>
  <c r="N18" i="26"/>
  <c r="M18" i="26"/>
  <c r="J18" i="26"/>
  <c r="G18" i="26"/>
  <c r="D18" i="26"/>
  <c r="O17" i="26"/>
  <c r="N17" i="26"/>
  <c r="M17" i="26"/>
  <c r="J17" i="26"/>
  <c r="G17" i="26"/>
  <c r="D17" i="26"/>
  <c r="O16" i="26"/>
  <c r="N16" i="26"/>
  <c r="M16" i="26"/>
  <c r="J16" i="26"/>
  <c r="G16" i="26"/>
  <c r="D16" i="26"/>
  <c r="O15" i="26"/>
  <c r="N15" i="26"/>
  <c r="M15" i="26"/>
  <c r="J15" i="26"/>
  <c r="G15" i="26"/>
  <c r="D15" i="26"/>
  <c r="O14" i="26"/>
  <c r="N14" i="26"/>
  <c r="M14" i="26"/>
  <c r="J14" i="26"/>
  <c r="G14" i="26"/>
  <c r="D14" i="26"/>
  <c r="O13" i="26"/>
  <c r="N13" i="26"/>
  <c r="M13" i="26"/>
  <c r="J13" i="26"/>
  <c r="G13" i="26"/>
  <c r="D13" i="26"/>
  <c r="O12" i="26"/>
  <c r="N12" i="26"/>
  <c r="M12" i="26"/>
  <c r="J12" i="26"/>
  <c r="G12" i="26"/>
  <c r="D12" i="26"/>
  <c r="O11" i="26"/>
  <c r="N11" i="26"/>
  <c r="M11" i="26"/>
  <c r="J11" i="26"/>
  <c r="G11" i="26"/>
  <c r="D11" i="26"/>
  <c r="O10" i="26"/>
  <c r="N10" i="26"/>
  <c r="M10" i="26"/>
  <c r="J10" i="26"/>
  <c r="G10" i="26"/>
  <c r="D10" i="26"/>
  <c r="O9" i="26"/>
  <c r="N9" i="26"/>
  <c r="M9" i="26"/>
  <c r="J9" i="26"/>
  <c r="G9" i="26"/>
  <c r="D9" i="26"/>
  <c r="O8" i="26"/>
  <c r="N8" i="26"/>
  <c r="M8" i="26"/>
  <c r="J8" i="26"/>
  <c r="G8" i="26"/>
  <c r="D8" i="26"/>
  <c r="O7" i="26"/>
  <c r="N7" i="26"/>
  <c r="M7" i="26"/>
  <c r="J7" i="26"/>
  <c r="G7" i="26"/>
  <c r="D7" i="26"/>
  <c r="O6" i="26"/>
  <c r="N6" i="26"/>
  <c r="M6" i="26"/>
  <c r="J6" i="26"/>
  <c r="G6" i="26"/>
  <c r="D6" i="26"/>
  <c r="O5" i="26"/>
  <c r="N5" i="26"/>
  <c r="M5" i="26"/>
  <c r="J5" i="26"/>
  <c r="G5" i="26"/>
  <c r="D5" i="26"/>
  <c r="O4" i="26"/>
  <c r="N4" i="26"/>
  <c r="M4" i="26"/>
  <c r="J4" i="26"/>
  <c r="G4" i="26"/>
  <c r="D4" i="26"/>
  <c r="O3" i="26"/>
  <c r="N3" i="26"/>
  <c r="M3" i="26"/>
  <c r="J3" i="26"/>
  <c r="G3" i="26"/>
  <c r="D3" i="26"/>
  <c r="R28" i="25"/>
  <c r="Q28" i="25"/>
  <c r="O28" i="25"/>
  <c r="N28" i="25"/>
  <c r="L28" i="25"/>
  <c r="K28" i="25"/>
  <c r="I28" i="25"/>
  <c r="H28" i="25"/>
  <c r="J28" i="25" s="1"/>
  <c r="F28" i="25"/>
  <c r="E28" i="25"/>
  <c r="C28" i="25"/>
  <c r="B28" i="25"/>
  <c r="P57" i="26" l="1"/>
  <c r="P3" i="26"/>
  <c r="P23" i="26"/>
  <c r="P51" i="26"/>
  <c r="N58" i="26"/>
  <c r="M26" i="26"/>
  <c r="P11" i="26"/>
  <c r="P6" i="26"/>
  <c r="P9" i="26"/>
  <c r="P10" i="26"/>
  <c r="G28" i="25"/>
  <c r="S28" i="25"/>
  <c r="P28" i="25"/>
  <c r="M28" i="25"/>
  <c r="V25" i="36"/>
  <c r="P15" i="26"/>
  <c r="P43" i="26"/>
  <c r="P48" i="26"/>
  <c r="P4" i="26"/>
  <c r="P17" i="26"/>
  <c r="P19" i="26"/>
  <c r="P20" i="26"/>
  <c r="P21" i="26"/>
  <c r="P39" i="26"/>
  <c r="P41" i="26"/>
  <c r="AB58" i="26"/>
  <c r="P7" i="26"/>
  <c r="P14" i="26"/>
  <c r="D26" i="26"/>
  <c r="J26" i="26"/>
  <c r="P35" i="26"/>
  <c r="P40" i="26"/>
  <c r="P47" i="26"/>
  <c r="P49" i="26"/>
  <c r="P5" i="26"/>
  <c r="P8" i="26"/>
  <c r="P13" i="26"/>
  <c r="P16" i="26"/>
  <c r="P18" i="26"/>
  <c r="P37" i="26"/>
  <c r="P45" i="26"/>
  <c r="P53" i="26"/>
  <c r="D58" i="26"/>
  <c r="P22" i="26"/>
  <c r="P36" i="26"/>
  <c r="P44" i="26"/>
  <c r="P52" i="26"/>
  <c r="J58" i="26"/>
  <c r="P12" i="26"/>
  <c r="P24" i="26"/>
  <c r="P34" i="26"/>
  <c r="P42" i="26"/>
  <c r="P50" i="26"/>
  <c r="P55" i="26"/>
  <c r="G58" i="26"/>
  <c r="V27" i="38"/>
  <c r="V26" i="37"/>
  <c r="V26" i="35"/>
  <c r="V27" i="34"/>
  <c r="T28" i="25"/>
  <c r="U28" i="25"/>
  <c r="D28" i="25"/>
  <c r="E148" i="46" l="1"/>
  <c r="E289" i="46" s="1"/>
  <c r="E26" i="46"/>
  <c r="F26" i="46" s="1"/>
  <c r="V28" i="25"/>
  <c r="G43" i="43"/>
  <c r="G45" i="43" l="1"/>
  <c r="D45" i="43"/>
  <c r="G42" i="43"/>
  <c r="G41" i="43"/>
  <c r="G40" i="43"/>
  <c r="G39" i="43"/>
  <c r="G38" i="43"/>
  <c r="G37" i="43"/>
  <c r="G36" i="43"/>
  <c r="G35" i="43"/>
  <c r="G34" i="43"/>
  <c r="G33" i="43"/>
  <c r="D33" i="43"/>
  <c r="G32" i="43"/>
  <c r="D32" i="43"/>
  <c r="G31" i="43"/>
  <c r="D31" i="43"/>
  <c r="G30" i="43"/>
  <c r="D30" i="43"/>
  <c r="G29" i="43"/>
  <c r="D29" i="43"/>
  <c r="J29" i="43" l="1"/>
  <c r="J33" i="43"/>
  <c r="J37" i="43"/>
  <c r="J30" i="43"/>
  <c r="J31" i="43"/>
  <c r="J36" i="43"/>
  <c r="J40" i="43"/>
  <c r="J35" i="43"/>
  <c r="J39" i="43"/>
  <c r="J32" i="43"/>
  <c r="J34" i="43"/>
  <c r="J38" i="43"/>
  <c r="G28" i="43"/>
  <c r="D28" i="43"/>
  <c r="G27" i="43"/>
  <c r="D27" i="43"/>
  <c r="G26" i="43"/>
  <c r="D26" i="43"/>
  <c r="H25" i="43"/>
  <c r="G25" i="43"/>
  <c r="D25" i="43"/>
  <c r="H24" i="43"/>
  <c r="G24" i="43"/>
  <c r="D24" i="43"/>
  <c r="H23" i="43"/>
  <c r="G23" i="43"/>
  <c r="D23" i="43"/>
  <c r="H22" i="43"/>
  <c r="G22" i="43"/>
  <c r="D22" i="43"/>
  <c r="H21" i="43"/>
  <c r="G21" i="43"/>
  <c r="D21" i="43"/>
  <c r="H20" i="43"/>
  <c r="G20" i="43"/>
  <c r="D20" i="43"/>
  <c r="H19" i="43"/>
  <c r="G19" i="43"/>
  <c r="D19" i="43"/>
  <c r="H18" i="43"/>
  <c r="G18" i="43"/>
  <c r="D18" i="43"/>
  <c r="H17" i="43"/>
  <c r="G17" i="43"/>
  <c r="D17" i="43"/>
  <c r="H16" i="43"/>
  <c r="G16" i="43"/>
  <c r="D16" i="43"/>
  <c r="H15" i="43"/>
  <c r="G15" i="43"/>
  <c r="D15" i="43"/>
  <c r="H14" i="43"/>
  <c r="G14" i="43"/>
  <c r="D14" i="43"/>
  <c r="H13" i="43"/>
  <c r="G13" i="43"/>
  <c r="D13" i="43"/>
  <c r="H12" i="43"/>
  <c r="G12" i="43"/>
  <c r="D12" i="43"/>
  <c r="I11" i="43"/>
  <c r="I45" i="43" s="1"/>
  <c r="E18" i="46" s="1"/>
  <c r="H11" i="43"/>
  <c r="G11" i="43"/>
  <c r="D11" i="43"/>
  <c r="L29" i="11"/>
  <c r="K29" i="11"/>
  <c r="G29" i="11"/>
  <c r="G30" i="11" s="1"/>
  <c r="F29" i="11"/>
  <c r="E29" i="11"/>
  <c r="D29" i="11"/>
  <c r="C29" i="11"/>
  <c r="B29" i="11"/>
  <c r="L28" i="11"/>
  <c r="K28" i="11"/>
  <c r="G28" i="11"/>
  <c r="F28" i="11"/>
  <c r="E28" i="11"/>
  <c r="D28" i="11"/>
  <c r="C28" i="11"/>
  <c r="B28" i="11"/>
  <c r="L27" i="11"/>
  <c r="K27" i="11"/>
  <c r="G27" i="11"/>
  <c r="F27" i="11"/>
  <c r="E27" i="11"/>
  <c r="D27" i="11"/>
  <c r="C27" i="11"/>
  <c r="I27" i="11" s="1"/>
  <c r="B27" i="11"/>
  <c r="L26" i="11"/>
  <c r="K26" i="11"/>
  <c r="G26" i="11"/>
  <c r="F26" i="11"/>
  <c r="E26" i="11"/>
  <c r="D26" i="11"/>
  <c r="C26" i="11"/>
  <c r="B26" i="11"/>
  <c r="L25" i="11"/>
  <c r="K25" i="11"/>
  <c r="G25" i="11"/>
  <c r="F25" i="11"/>
  <c r="E25" i="11"/>
  <c r="D25" i="11"/>
  <c r="C25" i="11"/>
  <c r="B25" i="11"/>
  <c r="L24" i="11"/>
  <c r="K24" i="11"/>
  <c r="G24" i="11"/>
  <c r="F24" i="11"/>
  <c r="E24" i="11"/>
  <c r="D24" i="11"/>
  <c r="C24" i="11"/>
  <c r="B24" i="11"/>
  <c r="L23" i="11"/>
  <c r="K23" i="11"/>
  <c r="G23" i="11"/>
  <c r="F23" i="11"/>
  <c r="E23" i="11"/>
  <c r="D23" i="11"/>
  <c r="C23" i="11"/>
  <c r="B23" i="11"/>
  <c r="L22" i="11"/>
  <c r="K22" i="11"/>
  <c r="G22" i="11"/>
  <c r="F22" i="11"/>
  <c r="E22" i="11"/>
  <c r="D22" i="11"/>
  <c r="C22" i="11"/>
  <c r="B22" i="11"/>
  <c r="L21" i="11"/>
  <c r="K21" i="11"/>
  <c r="G21" i="11"/>
  <c r="F21" i="11"/>
  <c r="E21" i="11"/>
  <c r="D21" i="11"/>
  <c r="C21" i="11"/>
  <c r="B21" i="11"/>
  <c r="L20" i="11"/>
  <c r="K20" i="11"/>
  <c r="G20" i="11"/>
  <c r="F20" i="11"/>
  <c r="E20" i="11"/>
  <c r="D20" i="11"/>
  <c r="C20" i="11"/>
  <c r="I20" i="11" s="1"/>
  <c r="B20" i="11"/>
  <c r="L19" i="11"/>
  <c r="K19" i="11"/>
  <c r="G19" i="11"/>
  <c r="F19" i="11"/>
  <c r="E19" i="11"/>
  <c r="D19" i="11"/>
  <c r="C19" i="11"/>
  <c r="I19" i="11" s="1"/>
  <c r="B19" i="11"/>
  <c r="L18" i="11"/>
  <c r="L30" i="11" s="1"/>
  <c r="K18" i="11"/>
  <c r="M18" i="11" s="1"/>
  <c r="E18" i="11"/>
  <c r="E30" i="11" s="1"/>
  <c r="D30" i="11" s="1"/>
  <c r="D18" i="11"/>
  <c r="C18" i="11"/>
  <c r="B18" i="11"/>
  <c r="L17" i="11"/>
  <c r="K17" i="11"/>
  <c r="E17" i="11"/>
  <c r="D17" i="11"/>
  <c r="C17" i="11"/>
  <c r="I17" i="11" s="1"/>
  <c r="B17" i="11"/>
  <c r="L16" i="11"/>
  <c r="K16" i="11"/>
  <c r="E16" i="11"/>
  <c r="D16" i="11"/>
  <c r="C16" i="11"/>
  <c r="B16" i="11"/>
  <c r="L15" i="11"/>
  <c r="K15" i="11"/>
  <c r="E15" i="11"/>
  <c r="D15" i="11"/>
  <c r="C15" i="11"/>
  <c r="B15" i="11"/>
  <c r="L14" i="11"/>
  <c r="K14" i="11"/>
  <c r="M14" i="11" s="1"/>
  <c r="E14" i="11"/>
  <c r="D14" i="11"/>
  <c r="C14" i="11"/>
  <c r="B14" i="11"/>
  <c r="L13" i="11"/>
  <c r="K13" i="11"/>
  <c r="E13" i="11"/>
  <c r="D13" i="11"/>
  <c r="C13" i="11"/>
  <c r="B13" i="11"/>
  <c r="L12" i="11"/>
  <c r="K12" i="11"/>
  <c r="M12" i="11" s="1"/>
  <c r="E12" i="11"/>
  <c r="D12" i="11"/>
  <c r="C12" i="11"/>
  <c r="B12" i="11"/>
  <c r="L11" i="11"/>
  <c r="K11" i="11"/>
  <c r="E11" i="11"/>
  <c r="D11" i="11"/>
  <c r="C11" i="11"/>
  <c r="B11" i="11"/>
  <c r="L10" i="11"/>
  <c r="K10" i="11"/>
  <c r="M10" i="11" s="1"/>
  <c r="E10" i="11"/>
  <c r="D10" i="11"/>
  <c r="C10" i="11"/>
  <c r="B10" i="11"/>
  <c r="L9" i="11"/>
  <c r="K9" i="11"/>
  <c r="E9" i="11"/>
  <c r="D9" i="11"/>
  <c r="C9" i="11"/>
  <c r="B9" i="11"/>
  <c r="L8" i="11"/>
  <c r="K8" i="11"/>
  <c r="E8" i="11"/>
  <c r="D8" i="11"/>
  <c r="C8" i="11"/>
  <c r="B8" i="11"/>
  <c r="L7" i="11"/>
  <c r="K7" i="11"/>
  <c r="E7" i="11"/>
  <c r="D7" i="11"/>
  <c r="C7" i="11"/>
  <c r="B7" i="11"/>
  <c r="L6" i="11"/>
  <c r="K6" i="11"/>
  <c r="E6" i="11"/>
  <c r="D6" i="11"/>
  <c r="C6" i="11"/>
  <c r="B6" i="11"/>
  <c r="H19" i="11" l="1"/>
  <c r="C30" i="11"/>
  <c r="H20" i="11"/>
  <c r="N20" i="11" s="1"/>
  <c r="M20" i="11" s="1"/>
  <c r="O17" i="11"/>
  <c r="E269" i="46"/>
  <c r="E335" i="46"/>
  <c r="M7" i="11"/>
  <c r="M11" i="11"/>
  <c r="M13" i="11"/>
  <c r="H29" i="11"/>
  <c r="I6" i="11"/>
  <c r="I8" i="11"/>
  <c r="I9" i="11"/>
  <c r="H9" i="11" s="1"/>
  <c r="N9" i="11" s="1"/>
  <c r="M9" i="11" s="1"/>
  <c r="I10" i="11"/>
  <c r="O10" i="11" s="1"/>
  <c r="I12" i="11"/>
  <c r="O12" i="11" s="1"/>
  <c r="I14" i="11"/>
  <c r="I15" i="11"/>
  <c r="H15" i="11" s="1"/>
  <c r="N15" i="11" s="1"/>
  <c r="M15" i="11" s="1"/>
  <c r="M23" i="11"/>
  <c r="H45" i="43"/>
  <c r="J11" i="43"/>
  <c r="J12" i="43"/>
  <c r="J16" i="43"/>
  <c r="J19" i="43"/>
  <c r="J20" i="43"/>
  <c r="J24" i="43"/>
  <c r="B30" i="11"/>
  <c r="M29" i="11"/>
  <c r="J14" i="43"/>
  <c r="J18" i="43"/>
  <c r="I7" i="11"/>
  <c r="I16" i="11"/>
  <c r="I18" i="11"/>
  <c r="I30" i="11" s="1"/>
  <c r="O30" i="11" s="1"/>
  <c r="K30" i="11"/>
  <c r="I23" i="11"/>
  <c r="H23" i="11" s="1"/>
  <c r="N23" i="11" s="1"/>
  <c r="I24" i="11"/>
  <c r="H24" i="11" s="1"/>
  <c r="N24" i="11" s="1"/>
  <c r="M24" i="11" s="1"/>
  <c r="J21" i="43"/>
  <c r="J23" i="43"/>
  <c r="H6" i="11"/>
  <c r="J6" i="11" s="1"/>
  <c r="M6" i="11"/>
  <c r="M8" i="11"/>
  <c r="I11" i="11"/>
  <c r="O11" i="11" s="1"/>
  <c r="I13" i="11"/>
  <c r="O13" i="11" s="1"/>
  <c r="H17" i="11"/>
  <c r="J17" i="11" s="1"/>
  <c r="M17" i="11"/>
  <c r="M21" i="11"/>
  <c r="H25" i="11"/>
  <c r="M26" i="11"/>
  <c r="I28" i="11"/>
  <c r="H28" i="11" s="1"/>
  <c r="J28" i="11" s="1"/>
  <c r="I29" i="11"/>
  <c r="O29" i="11" s="1"/>
  <c r="F30" i="11"/>
  <c r="J25" i="43"/>
  <c r="J27" i="43"/>
  <c r="J28" i="43"/>
  <c r="J24" i="11"/>
  <c r="H13" i="11"/>
  <c r="H7" i="11"/>
  <c r="O7" i="11"/>
  <c r="J23" i="11"/>
  <c r="N17" i="11"/>
  <c r="P17" i="11" s="1"/>
  <c r="N29" i="11"/>
  <c r="J19" i="11"/>
  <c r="N19" i="11"/>
  <c r="M19" i="11" s="1"/>
  <c r="J9" i="11"/>
  <c r="O9" i="11"/>
  <c r="P9" i="11" s="1"/>
  <c r="H11" i="11"/>
  <c r="J11" i="11" s="1"/>
  <c r="J15" i="11"/>
  <c r="O15" i="11"/>
  <c r="P15" i="11" s="1"/>
  <c r="J20" i="11"/>
  <c r="J13" i="43"/>
  <c r="J15" i="43"/>
  <c r="H12" i="11"/>
  <c r="H8" i="11"/>
  <c r="J8" i="11" s="1"/>
  <c r="H10" i="11"/>
  <c r="J10" i="11" s="1"/>
  <c r="H14" i="11"/>
  <c r="H16" i="11"/>
  <c r="J16" i="11" s="1"/>
  <c r="H27" i="11"/>
  <c r="J17" i="43"/>
  <c r="J22" i="43"/>
  <c r="H18" i="11"/>
  <c r="H21" i="11"/>
  <c r="J26" i="43"/>
  <c r="I20" i="6"/>
  <c r="I19" i="6"/>
  <c r="I18" i="6"/>
  <c r="I17" i="6"/>
  <c r="I16" i="6"/>
  <c r="I15" i="6"/>
  <c r="I14" i="6"/>
  <c r="I13" i="6"/>
  <c r="I12" i="6"/>
  <c r="I11" i="6"/>
  <c r="I10" i="6"/>
  <c r="I9" i="6"/>
  <c r="I8" i="6"/>
  <c r="I7" i="6"/>
  <c r="O18" i="11" l="1"/>
  <c r="J12" i="11"/>
  <c r="N28" i="11"/>
  <c r="M28" i="11" s="1"/>
  <c r="J14" i="11"/>
  <c r="E336" i="46"/>
  <c r="F334" i="46" s="1"/>
  <c r="P29" i="11"/>
  <c r="E19" i="46"/>
  <c r="E270" i="46" s="1"/>
  <c r="E271" i="46" s="1"/>
  <c r="E273" i="46" s="1"/>
  <c r="E277" i="46"/>
  <c r="J29" i="11"/>
  <c r="N12" i="11"/>
  <c r="P12" i="11" s="1"/>
  <c r="J7" i="11"/>
  <c r="N7" i="11"/>
  <c r="P7" i="11" s="1"/>
  <c r="H30" i="11"/>
  <c r="N18" i="11"/>
  <c r="P18" i="11" s="1"/>
  <c r="J18" i="11"/>
  <c r="J27" i="11"/>
  <c r="N27" i="11"/>
  <c r="N10" i="11"/>
  <c r="P10" i="11" s="1"/>
  <c r="J13" i="11"/>
  <c r="N13" i="11"/>
  <c r="P13" i="11" s="1"/>
  <c r="N11" i="11"/>
  <c r="P11" i="11" s="1"/>
  <c r="J45" i="43"/>
  <c r="F335" i="46" l="1"/>
  <c r="E20" i="46"/>
  <c r="M27" i="11"/>
  <c r="N30" i="11"/>
  <c r="J30" i="11"/>
  <c r="B26" i="4"/>
  <c r="B25" i="4"/>
  <c r="B24" i="4"/>
  <c r="B23" i="4"/>
  <c r="B22" i="4"/>
  <c r="B21" i="4"/>
  <c r="B19" i="4"/>
  <c r="B18" i="4"/>
  <c r="B16" i="4"/>
  <c r="B14" i="4"/>
  <c r="B13" i="4"/>
  <c r="B9" i="4"/>
  <c r="B5" i="4"/>
  <c r="D94" i="2"/>
  <c r="C94" i="2"/>
  <c r="B94" i="2"/>
  <c r="A94" i="2" s="1"/>
  <c r="G79" i="2"/>
  <c r="F79" i="2"/>
  <c r="E79" i="2"/>
  <c r="D79" i="2"/>
  <c r="C79" i="2"/>
  <c r="B79" i="2"/>
  <c r="H67" i="2"/>
  <c r="F63" i="2"/>
  <c r="E63" i="2"/>
  <c r="D63" i="2"/>
  <c r="C63" i="2"/>
  <c r="B63" i="2"/>
  <c r="C45" i="2"/>
  <c r="C47" i="2" s="1"/>
  <c r="K24" i="2"/>
  <c r="C19" i="2"/>
  <c r="K14" i="2"/>
  <c r="I15" i="2" s="1"/>
  <c r="G15" i="2" s="1"/>
  <c r="K13" i="2"/>
  <c r="C12" i="2"/>
  <c r="C17" i="2" s="1"/>
  <c r="G11" i="2"/>
  <c r="E11" i="2"/>
  <c r="C11" i="2"/>
  <c r="C6" i="2"/>
  <c r="A63" i="2" l="1"/>
  <c r="C15" i="2"/>
  <c r="E15" i="2"/>
  <c r="K15" i="2"/>
  <c r="C18" i="2"/>
  <c r="C20" i="2" s="1"/>
  <c r="D19" i="2" s="1"/>
  <c r="A79" i="2"/>
  <c r="M30" i="11"/>
  <c r="P30" i="11"/>
  <c r="C26" i="2"/>
  <c r="K79" i="2"/>
  <c r="AR29" i="40" l="1"/>
  <c r="A64" i="2" l="1"/>
  <c r="B64" i="2" s="1"/>
  <c r="O27" i="11"/>
  <c r="P27" i="11"/>
  <c r="O24" i="11"/>
  <c r="P24" i="11" s="1"/>
  <c r="H22" i="11"/>
  <c r="N22" i="11" s="1"/>
  <c r="I22" i="11"/>
  <c r="O22" i="11" s="1"/>
  <c r="M22" i="11"/>
  <c r="O28" i="11"/>
  <c r="P28" i="11" s="1"/>
  <c r="N14" i="11"/>
  <c r="O14" i="11"/>
  <c r="O20" i="11"/>
  <c r="P20" i="11" s="1"/>
  <c r="H26" i="11"/>
  <c r="N26" i="11" s="1"/>
  <c r="I26" i="11"/>
  <c r="O26" i="11" s="1"/>
  <c r="N21" i="11"/>
  <c r="I21" i="11"/>
  <c r="O21" i="11" s="1"/>
  <c r="O23" i="11"/>
  <c r="P23" i="11" s="1"/>
  <c r="O19" i="11"/>
  <c r="P19" i="11" s="1"/>
  <c r="N8" i="11"/>
  <c r="O8" i="11"/>
  <c r="N25" i="11"/>
  <c r="I25" i="11"/>
  <c r="J25" i="11" s="1"/>
  <c r="M25" i="11"/>
  <c r="N6" i="11"/>
  <c r="O6" i="11"/>
  <c r="N16" i="11"/>
  <c r="O16" i="11"/>
  <c r="M16" i="11"/>
  <c r="J22" i="11"/>
  <c r="O58" i="26"/>
  <c r="P58" i="26" s="1"/>
  <c r="N26" i="26"/>
  <c r="O26" i="26"/>
  <c r="O25" i="11" l="1"/>
  <c r="P26" i="26"/>
  <c r="P8" i="11"/>
  <c r="P16" i="11"/>
  <c r="P26" i="11"/>
  <c r="P14" i="11"/>
  <c r="P6" i="11"/>
  <c r="J26" i="11"/>
  <c r="P21" i="11"/>
  <c r="J21" i="11"/>
  <c r="P25" i="11"/>
  <c r="P2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cwoleader</author>
  </authors>
  <commentList>
    <comment ref="F172" authorId="0" shapeId="0" xr:uid="{00000000-0006-0000-0200-000001000000}">
      <text>
        <r>
          <rPr>
            <b/>
            <sz val="9"/>
            <color indexed="81"/>
            <rFont val="Tahoma"/>
            <family val="2"/>
          </rPr>
          <t>cwoleader:</t>
        </r>
        <r>
          <rPr>
            <sz val="9"/>
            <color indexed="81"/>
            <rFont val="Tahoma"/>
            <family val="2"/>
          </rPr>
          <t xml:space="preserve">
note - 3 accuracy audits were not performed
</t>
        </r>
      </text>
    </comment>
  </commentList>
</comments>
</file>

<file path=xl/sharedStrings.xml><?xml version="1.0" encoding="utf-8"?>
<sst xmlns="http://schemas.openxmlformats.org/spreadsheetml/2006/main" count="1491" uniqueCount="393">
  <si>
    <t>MIL on w/ no DTCs</t>
  </si>
  <si>
    <t>Total OBD Tested</t>
  </si>
  <si>
    <t xml:space="preserve">51.366 (a)(2)(v) Initial Failing Emissions Tests Receiving a Waiver by model year and vehicle type </t>
  </si>
  <si>
    <t>No Known Outcome</t>
  </si>
  <si>
    <t>Vehicles Tested</t>
  </si>
  <si>
    <t>Waiver Rate</t>
  </si>
  <si>
    <t>TOTAL</t>
  </si>
  <si>
    <t>MODEL
YEAR</t>
  </si>
  <si>
    <t>Failed</t>
  </si>
  <si>
    <t>Tested</t>
  </si>
  <si>
    <t>Fail Rate</t>
  </si>
  <si>
    <t>HDGV</t>
  </si>
  <si>
    <t>LDGV</t>
  </si>
  <si>
    <t>LDGT1/2</t>
  </si>
  <si>
    <t>LDGT3/4</t>
  </si>
  <si>
    <t>Passed</t>
  </si>
  <si>
    <t>Pass Rate</t>
  </si>
  <si>
    <t>Rate of Occurence</t>
  </si>
  <si>
    <t>51.366 (a)(1) The number of vehicles tested by model year and vehicle type</t>
  </si>
  <si>
    <t>DIESEL</t>
  </si>
  <si>
    <t xml:space="preserve">Commonwealth of Massachusetts </t>
  </si>
  <si>
    <t>Executive Office of Environmental Affairs</t>
  </si>
  <si>
    <t>Department of Environmental Protection</t>
  </si>
  <si>
    <t>Massachusetts Enhanced Inspection and Maintenance Program</t>
  </si>
  <si>
    <t/>
  </si>
  <si>
    <t>51.366 (a)(2)(vi) Vehicles with no known final outcome (regardless of reason)</t>
  </si>
  <si>
    <t>CountOfMAA_RES_SYS_NO</t>
  </si>
  <si>
    <t>84-95</t>
  </si>
  <si>
    <t xml:space="preserve">fail </t>
  </si>
  <si>
    <t>tested</t>
  </si>
  <si>
    <t>TSI</t>
  </si>
  <si>
    <t>OBD PF</t>
  </si>
  <si>
    <t>Trans</t>
  </si>
  <si>
    <t>96 +</t>
  </si>
  <si>
    <t>Total Gasoline</t>
  </si>
  <si>
    <t>Diesel</t>
  </si>
  <si>
    <t>ALL</t>
  </si>
  <si>
    <t>FAIL RATE</t>
  </si>
  <si>
    <t>Failure Rate 2004 Tests</t>
  </si>
  <si>
    <t>EPA_SEQ_MODEL_YR</t>
  </si>
  <si>
    <t>C</t>
  </si>
  <si>
    <t>LT</t>
  </si>
  <si>
    <t>MT</t>
  </si>
  <si>
    <t>OT</t>
  </si>
  <si>
    <t>BM</t>
  </si>
  <si>
    <t>HD</t>
  </si>
  <si>
    <t xml:space="preserve"> </t>
  </si>
  <si>
    <t>UN</t>
  </si>
  <si>
    <t>MAA_OBD_2_TEST_RES</t>
  </si>
  <si>
    <t>CountOfMAA_OBD_2_TEST_RES</t>
  </si>
  <si>
    <t>B</t>
  </si>
  <si>
    <t>F</t>
  </si>
  <si>
    <t>N</t>
  </si>
  <si>
    <t>P</t>
  </si>
  <si>
    <t xml:space="preserve">51.366 (a)(2)(iii) OBD 1st Retests Passing by model year and vehicle type </t>
  </si>
  <si>
    <t>BM+HD</t>
  </si>
  <si>
    <t>MAA_OBD_2_MIL_STATUS</t>
  </si>
  <si>
    <t>CountOfMAA_OBD_2_MIL_STATUS</t>
  </si>
  <si>
    <t>in DTC table</t>
  </si>
  <si>
    <t>EPA_SEQ_VEHICLE_TYPE</t>
  </si>
  <si>
    <t>AvgOfMAA_HC_MEASUREMENT</t>
  </si>
  <si>
    <t>AvgOfMAA_CO_MEASUREMENT</t>
  </si>
  <si>
    <t>AvgOfMAA_NO_MEASUREMENT</t>
  </si>
  <si>
    <t>MAA_TRN_TEST_RES</t>
  </si>
  <si>
    <t>MY</t>
  </si>
  <si>
    <t>Total No Outcomes</t>
  </si>
  <si>
    <t xml:space="preserve">total dtc codes linked to EPA tbl </t>
  </si>
  <si>
    <t>Totals</t>
  </si>
  <si>
    <t>NO KNOWN OUTCOMES</t>
  </si>
  <si>
    <t>WAIVERS</t>
  </si>
  <si>
    <t>Total 2005</t>
  </si>
  <si>
    <t>ok</t>
  </si>
  <si>
    <t>QA</t>
  </si>
  <si>
    <t>1st retest</t>
  </si>
  <si>
    <t>Initial</t>
  </si>
  <si>
    <t>OBD</t>
  </si>
  <si>
    <t>2nd &amp; sub</t>
  </si>
  <si>
    <t>pass</t>
  </si>
  <si>
    <t>fail</t>
  </si>
  <si>
    <t>Total</t>
  </si>
  <si>
    <t>Check Total</t>
  </si>
  <si>
    <t>TOTAL TESTED</t>
  </si>
  <si>
    <t>pass (calc)</t>
  </si>
  <si>
    <t>fail (calc)</t>
  </si>
  <si>
    <t>fail rate</t>
  </si>
  <si>
    <t>Overall tables</t>
  </si>
  <si>
    <t>MIL on No DTCs</t>
  </si>
  <si>
    <t>MIL off w DTCs</t>
  </si>
  <si>
    <t>MIL on w DTCs</t>
  </si>
  <si>
    <t>MIL off No DTCs</t>
  </si>
  <si>
    <t>Initial OBD tested</t>
  </si>
  <si>
    <t>1st retest tested</t>
  </si>
  <si>
    <t>2nd+ retest tested</t>
  </si>
  <si>
    <t>OBD seq =1, FTS=8</t>
  </si>
  <si>
    <t>initial tested</t>
  </si>
  <si>
    <t>Vehicles Failed</t>
  </si>
  <si>
    <t>51.366 (a)(1) The number of total emissions tests (initial and retest) performed by model year and vehicle type</t>
  </si>
  <si>
    <t>Vehicles Not Ready</t>
  </si>
  <si>
    <t>Table of Contents</t>
  </si>
  <si>
    <t>Number of Emissions Tests</t>
  </si>
  <si>
    <t>Waivers and No Known Outcome</t>
  </si>
  <si>
    <t>LDDV</t>
  </si>
  <si>
    <t>LDGT</t>
  </si>
  <si>
    <t>LDDT</t>
  </si>
  <si>
    <t>MDGV</t>
  </si>
  <si>
    <t>MDDV</t>
  </si>
  <si>
    <t>GASOLINE</t>
  </si>
  <si>
    <t>Vehicles Turned Away</t>
  </si>
  <si>
    <t xml:space="preserve">51.366 (a)(2)(v) Initial Failing Emissions Tests Receiving a Hardship Extension by model year and vehicle type </t>
  </si>
  <si>
    <t>HDDV</t>
  </si>
  <si>
    <t>Waivers Issued</t>
  </si>
  <si>
    <t>Initially Failed</t>
  </si>
  <si>
    <t xml:space="preserve">51.366 (a)(2)(i) Initial Diesel Tests Failing by Model Year </t>
  </si>
  <si>
    <t>Initial OBD Tests</t>
  </si>
  <si>
    <t>Initial Opacity Tests</t>
  </si>
  <si>
    <t>First OBD Retests</t>
  </si>
  <si>
    <t>Second and Subsequent OBD Retests</t>
  </si>
  <si>
    <t>51.366 (a)(1) The number of total emissions tests (initial and retest) performed by model year and vehicle type.</t>
  </si>
  <si>
    <t>Description</t>
  </si>
  <si>
    <t>Light-duty non-diesel fueled passenger cars &lt;= 6,000 lbs. GVWR</t>
  </si>
  <si>
    <t>Light-duty diesel fueled passenger cars &lt;= 6,000 lbs. GVWR</t>
  </si>
  <si>
    <t>Medium-duty non-diesel fueled vehicles &gt;8,500 and &lt;= 14,000 lbs. GVWR</t>
  </si>
  <si>
    <t>Medium-duty diesel fueled vehicles &gt;8,500 and &lt;= 14,000 lbs. GVWR</t>
  </si>
  <si>
    <t>Heavy-duty diesel vehicles &gt;14,000 lbs. GVWR</t>
  </si>
  <si>
    <t>Class</t>
  </si>
  <si>
    <t>Vehicles OBD Tested</t>
  </si>
  <si>
    <t>Alternative OBD Tests</t>
  </si>
  <si>
    <t>Total MIL Results</t>
  </si>
  <si>
    <t>Total OBD Retested</t>
  </si>
  <si>
    <t>MIL off w/ no DTCs</t>
  </si>
  <si>
    <t>Attachment B: Detailed Emissions Test Data</t>
  </si>
  <si>
    <t>MIL off w/ DTCs</t>
  </si>
  <si>
    <t>MIL on w/ DTCs</t>
  </si>
  <si>
    <t>Total Alternative Tests</t>
  </si>
  <si>
    <t>Model Year</t>
  </si>
  <si>
    <t>Make</t>
  </si>
  <si>
    <t>Model</t>
  </si>
  <si>
    <t>COBALT</t>
  </si>
  <si>
    <t>ESPRIT</t>
  </si>
  <si>
    <t>ION</t>
  </si>
  <si>
    <t>NISSAN</t>
  </si>
  <si>
    <t>LOTUS</t>
  </si>
  <si>
    <t>CHEVROLET</t>
  </si>
  <si>
    <t>SATURN</t>
  </si>
  <si>
    <t>passed 1st retest</t>
  </si>
  <si>
    <t>passed subsequent</t>
  </si>
  <si>
    <t>1st retested</t>
  </si>
  <si>
    <t>Rate of Occurrence</t>
  </si>
  <si>
    <t>FRONTIER</t>
  </si>
  <si>
    <t>Model Years</t>
  </si>
  <si>
    <t>Extension Granted</t>
  </si>
  <si>
    <t>Extension Rate</t>
  </si>
  <si>
    <t>Light-duty non-diesel trucks &lt;= 8,500 lbs. GVWR</t>
  </si>
  <si>
    <t>Light-duty diesel fueled trucks &lt;= 8,500 lbs. GVWR</t>
  </si>
  <si>
    <t>Nox After-treament</t>
  </si>
  <si>
    <t>NMHC Cat</t>
  </si>
  <si>
    <t>Exh. Gas Sensor</t>
  </si>
  <si>
    <t>PM Filter</t>
  </si>
  <si>
    <t>2010 - 2012</t>
  </si>
  <si>
    <t>2013 - 2016</t>
  </si>
  <si>
    <t>2014 - 2016</t>
  </si>
  <si>
    <t>Sprinter 2500/3500</t>
  </si>
  <si>
    <t>Dodge/Ram Cummins</t>
  </si>
  <si>
    <t>Fiat 3L V6 Diesels *</t>
  </si>
  <si>
    <t>* used in Ram 1500 pickups and Jeep Grand Cherokee</t>
  </si>
  <si>
    <t>Make/Model</t>
  </si>
  <si>
    <t>The following diesel vehicles were allowed a readiness exemption to ignore the particular monitors listed below when determining the overall readiness result.</t>
  </si>
  <si>
    <t>Waivers</t>
  </si>
  <si>
    <t>Date</t>
  </si>
  <si>
    <t>Active</t>
  </si>
  <si>
    <t>Registrations</t>
  </si>
  <si>
    <t>Number</t>
  </si>
  <si>
    <t>Non Compliant</t>
  </si>
  <si>
    <t>Percent In Compliance</t>
  </si>
  <si>
    <t>Parking lot audits conducted</t>
  </si>
  <si>
    <t>Vehicles surveyed</t>
  </si>
  <si>
    <t>Vehicles with valid inspection stickers</t>
  </si>
  <si>
    <t>Compliance rate</t>
  </si>
  <si>
    <t>avg</t>
  </si>
  <si>
    <t>OBD Details</t>
  </si>
  <si>
    <t xml:space="preserve">51.366 (a)(2)(i) Initial OBD Tests Failing by model year and vehicle type </t>
  </si>
  <si>
    <t xml:space="preserve">51.366 (a)(2)(ii) OBD 1st Retests Failing by model year and vehicle type </t>
  </si>
  <si>
    <t xml:space="preserve">51.366 (a)(2)(iv) OBD 2nd and Subsequent Retests Passing by model year and vehicle type </t>
  </si>
  <si>
    <t xml:space="preserve">51.366 (a)(2)(xi) Passing OBD Tests by model year and vehicle type </t>
  </si>
  <si>
    <t xml:space="preserve">51.366 (a)(2)(xii) Failing OBD Tests by model year and vehicle type </t>
  </si>
  <si>
    <t xml:space="preserve">51.366 (a)(2)(xix) OBD tests where the MIL is commanded on and no codes (DTCs) are stored by model year and vehicle type </t>
  </si>
  <si>
    <t xml:space="preserve">51.366 (a)(2)(xx) OBD tests where the MIL is NOT commanded on but codes (DTCs) are stored by model year and vehicle type </t>
  </si>
  <si>
    <t xml:space="preserve">51.366 (a)(2)(xxii) OBD tests where the MIL is not commanded on and no codes (DTCs) are stored by model year and vehicle type </t>
  </si>
  <si>
    <t>51.366 (a)(2)(xxiii) Readiness status indicates that the evaluation is not complete for any module supported by on-board diagnostic systems. Fail OBD test for Not Ready condition.</t>
  </si>
  <si>
    <t xml:space="preserve">A vehicle will fail the OBD test for any of the following reasons: 1) OBD system tampering, 2) Diagnostic link connector missing, damaged, or obstructed, 3) failure to communicate with the test equipment, 4) RPM reading &lt;250, 5) MIL commanded on and Diagnostic Trouble Code(s) present, 6) more than 1 monitor NOT READY for model years 2001 and newer, or 7) no monitors supported. </t>
  </si>
  <si>
    <t>The SAE J-1667 snap acceleration diesel test is performed on diesel fueled vehicles with model years &gt;=1984 and &gt;10,000 lbs. GVWR that are not eligible for OBD testing. The pass/fail cutpoints are 20%, 30% or 40% opacity depending on the model year and type of vehicle.</t>
  </si>
  <si>
    <t>Any vehicle receiving an OBD retest that failed the initial OBD test is counted as a OBD 1st retest. Vehicles that are "Not Ready" for their retest but would otherwise pass OBD (i.e. MIL commanded off) are turned away from testing and don't count as receiving a retest.</t>
  </si>
  <si>
    <t>All OBD tests where the OBD MIL was commanded on and no diagnostic trouble codes (DTCs) were present. The rate of occurrence is calculated as a percentage of total OBD Tests performed with MIL results. Vehicles with damaged, missing, or obstructed DLCs and vehicles that could not communicate with the test equipment were included in the OBD test totals but did not have any MIL or DTC data to report. For this reason, the MIL/DTC combinations in (2)(xix) through (2)(xxii) do not add up to the total OBD tested as reported in other tables.</t>
  </si>
  <si>
    <t>All tests where the OBD MIL was not commanded on and there were diagnostic trouble codes (DTCs) present. The workstation software is designed to ignore DTCs if the MIL is not commanded on.</t>
  </si>
  <si>
    <t>51.366 (a)(2)(xxi) OBD tests where the MIL is commanded and codes (DTCs) are stored by model year and vehicle type.</t>
  </si>
  <si>
    <t>51.366 (a)(2)(xxiii) Readiness status indicates that the evaluation is not complete for any module supported by on-board diagnostic systems. Turned away from OBD retest for Not Ready.</t>
  </si>
  <si>
    <t>All OBD tests where the MIL was commanded on and there were diagnostic trouble codes (DTCs) present. The rate of occurrence is calculated as a percentage of total OBD tests performed with MIL results.</t>
  </si>
  <si>
    <t>All OBD tests where the MIL was NOT commanded on and there were no diagnostic trouble codes (DTCs) present. The rate of occurrence is calculated as a percentage of total OBD tests performed.</t>
  </si>
  <si>
    <t>For OBD testing, vehicles are turned away during a retest if the MIL is off and the vehicle is Not Ready. Vehicles are consider Not Ready when two or more supported monitors are "Not Ready" for vehicle model year 2000. Vehicle model years 2001 and newer are considered Not Ready when one or more supported monitors are "Not Ready". The rate of occurrence is calculated as a percentage of total OBD retests performed.</t>
  </si>
  <si>
    <t>2016 Massachusetts I&amp;M Program Test Data</t>
  </si>
  <si>
    <t>This is a count of unique vehicle VINs receiving an emissions test in 2016. Note: MassDEP used a separate VIN decoder on the 2016 inspection data to better characterize the fleet for this report. In past reports we were under reporting the number of LDGTs and over reporting the number of LDGVs due to decoding errors. The breakdown of vehicles by type in this report more accurately represents the Massachusetts fleet.</t>
  </si>
  <si>
    <t>Any vehicle receiving a subsequent OBD retest after they failed their second or later OBD test in 2016 is counted as a 2nd and subsequent OBD retest. Vehicles that are "Not Ready" for their retest but would otherwise pass OBD (i.e. MIL commanded off) are turned away from testing and don't count as receiving a retest.</t>
  </si>
  <si>
    <t xml:space="preserve">Attachment B: Detailed 2016 Emissions Test Data </t>
  </si>
  <si>
    <t>Motorists can receive a hardship extension if they cannot pass the OBD test and are not eligible for a waiver. To be eligible for a hardship extension in 2016, the cost of repair or replacement of a single component to correct a diagnostic trouble code must exceed 1.5 times the applicable waiver threshold for the age of the vehicle. Hardship extensions are typically used for expensive repairs, such as PCM replacements and transmission replacements/overhauls, that may require more than the 60 day retest period for the motorist to resolve. The hardship extension is valid until the vehicle is due for its next emissions test. Vehicles receiving a hardship extension must pass their next emissions test; they cannot receive a waiver or another hardship extension in lieu of passing the missions test. The hardship extension rate is calculated as a percentage of unique vehicles that failed their initial OBD test in 2016.</t>
  </si>
  <si>
    <t>2016 Alternative OBD tests</t>
  </si>
  <si>
    <t>The following vehicles received an alternative OBD test in 2016 due to systematic communication problems with the workstation OBD scan tool. The alternative OBD test consisted of checking for adequate pin 16 voltage (&gt;=8 VDC) on the DLC to ensure that was not the reason for failing communication and then performing Key-On Engine-Off (KOEO) and Key-On Engine-Running (KOER) bulb checks to determine the Overall OBD Test result.</t>
  </si>
  <si>
    <t>LAND ROVER</t>
  </si>
  <si>
    <t>RANGE ROVER SPORT</t>
  </si>
  <si>
    <t>NA</t>
  </si>
  <si>
    <t>All passing OBD tests, regardless of whether the test is an initial test, 1st retest, or subsequent test.  Does not include Not Ready turnaways.</t>
  </si>
  <si>
    <t>All failing OBD tests, regardless of whether the test is an initial test, 1st retest, or subsequent test.  Does not include Not Ready turnaways.</t>
  </si>
  <si>
    <r>
      <t>Motorists can receive an emissions waiver for their vehicle if they cannot pass the OBD retest following repairs. To be eligible for a waiver in 2016, a motorist must have spent a minimum of</t>
    </r>
    <r>
      <rPr>
        <sz val="11"/>
        <color indexed="10"/>
        <rFont val="Arial"/>
        <family val="2"/>
      </rPr>
      <t xml:space="preserve"> </t>
    </r>
    <r>
      <rPr>
        <sz val="11"/>
        <rFont val="Arial"/>
        <family val="2"/>
      </rPr>
      <t>$675 to $875 (depending on vehicle age) on emission related repairs at a registered repair shop, the emissions-control system must be intact with no evidence of tampering, and there must be some improvement to the vehicle's emissions. The vehicle must NOT have any misfire or catalyst related DTCs present and must be READY for testing in order to qualify for a waiver. The waiver is valid until the vehicle is due for its next emissions test. The waiver rate is calculated as a percentage of unique vehicles that failed their initial OBD test in 2016.</t>
    </r>
  </si>
  <si>
    <t>51.366 (a)(2)(xxiii) Readiness status indicates that the evaluation is not complete for any module supported by on-board diagnostic systems.
 - Fail initial OBD test for Not Ready condition</t>
  </si>
  <si>
    <t>Initial OBD Tested</t>
  </si>
  <si>
    <t>51.366 (a)(2)(xxiii) Readiness status indicates that the evaluation is not complete for any module supported by on-board diagnostic systems.
 - Turned away from OBD Retest for Not Ready</t>
  </si>
  <si>
    <t>For OBD testing, vehicles are considered "Not Ready" when 1 or more supported monitors are "Not Ready". For initial tests, vehicles that are Not Ready fail the OBD test. For retests, vehicles with the MIL off that are Not Ready are turned away from testing and are not counted here (see next tab.) The rate of occurrence is calculated as a percentage of total initial OBD tests performed.</t>
  </si>
  <si>
    <t>Exempt Monitor</t>
  </si>
  <si>
    <t>Vehicles with no known outcome are vehicles that failed the OBD test and show no record of passing the retest. The following methodology was used for this analysis: Track the vehicle's VIN through its OBD test sequence and if the sequence was not completed (i.e. there was not a passing result for the emissions test, waiver, or repair extension through 3/31/17), then the vehicle was counted as having no known outcome. These vehicles were then checked against the registration database after 3/31/17 and any vehicle that had the registration expire 3/31/17 or earlier and was not renewed was assumed to have been taken off the road and was removed from the analysis. Note: a registration may be cancelled prior to its expiration and our analysis would not detect that. As a result, some vehicles counted as having no known outcome may not have an active registration. If the vehicles with expired registrations are included, the no known outcome total increases to 36,180 vehicles (1.0 % of initially tested.)</t>
  </si>
  <si>
    <t>Additional data and calculations for EPA Report text</t>
  </si>
  <si>
    <t>Total emissions initial tests and retests</t>
  </si>
  <si>
    <t>Total unique vehicles (VINs) emission tested</t>
  </si>
  <si>
    <t>% of registered vehicles</t>
  </si>
  <si>
    <t>Total unique non-diesel vehicles tested</t>
  </si>
  <si>
    <t>Total unique diesel vehicles tested</t>
  </si>
  <si>
    <t>Total non-diesel initial OBD tests</t>
  </si>
  <si>
    <t>% of total non-diesel initial OBD tests</t>
  </si>
  <si>
    <t>Total diesel initial OBD tests</t>
  </si>
  <si>
    <t>% of total diesel initial OBD tests</t>
  </si>
  <si>
    <t>Total initial opacity tests</t>
  </si>
  <si>
    <t>Total initial opacity failures</t>
  </si>
  <si>
    <t xml:space="preserve">% of total initial opacity tests </t>
  </si>
  <si>
    <t>% of total non-diesel tested</t>
  </si>
  <si>
    <t>% of total diesel tested</t>
  </si>
  <si>
    <t>RMV station audits</t>
  </si>
  <si>
    <t>RMV station hearings</t>
  </si>
  <si>
    <t>RMV station adverse actions</t>
  </si>
  <si>
    <t>RMV inspector hearings</t>
  </si>
  <si>
    <t>RMV inspector adverse actions</t>
  </si>
  <si>
    <t>AG/DEP enforcement cases</t>
  </si>
  <si>
    <t>AG/DEP enforcement against inspectors</t>
  </si>
  <si>
    <t>AG/DEP enforcement against stations</t>
  </si>
  <si>
    <t>AG/DEP total assessed penalties</t>
  </si>
  <si>
    <t>PUBLIC Inspection stations testing whole year (&gt;=1 inspection per month)</t>
  </si>
  <si>
    <t>FLEET Inspection stations testing whole year (&gt;=1 inspection per month)</t>
  </si>
  <si>
    <t>TOTAL Inspection stations testing whole year (&gt;=1 inspection per month)</t>
  </si>
  <si>
    <t>PUBLIC Inspection stations testing part year</t>
  </si>
  <si>
    <t>FLEET Inspection stations testing part year</t>
  </si>
  <si>
    <t>TOTAL Inspection stations testing part year</t>
  </si>
  <si>
    <t xml:space="preserve">TOTAL FLEET Inspection stations testing during year </t>
  </si>
  <si>
    <t>PUBLIC Inspection stations testing in December</t>
  </si>
  <si>
    <t>Workstations testing whole year (&gt;=1 inspection per month)</t>
  </si>
  <si>
    <t>Workstations testing part year</t>
  </si>
  <si>
    <t>Workstations testing in December</t>
  </si>
  <si>
    <t>Inspectors trained and licensed on last day of year</t>
  </si>
  <si>
    <t>Inspectors that inspected at least 1 vehicle during year</t>
  </si>
  <si>
    <t>Inspectors that performed at least 1 emissions test during year</t>
  </si>
  <si>
    <t>Avg. # of vehicles registered during year</t>
  </si>
  <si>
    <t>Unique vehicles tested during year (safety or safety + emissions)</t>
  </si>
  <si>
    <t>% compliance</t>
  </si>
  <si>
    <t>non-diesel vehicles that failed their initial OBD test</t>
  </si>
  <si>
    <r>
      <t>201</t>
    </r>
    <r>
      <rPr>
        <b/>
        <sz val="9"/>
        <color rgb="FF1F497D"/>
        <rFont val="Arial"/>
        <family val="2"/>
      </rPr>
      <t>6</t>
    </r>
    <r>
      <rPr>
        <b/>
        <sz val="9"/>
        <rFont val="Arial"/>
        <family val="2"/>
      </rPr>
      <t xml:space="preserve"> RMV Registration Reviews</t>
    </r>
  </si>
  <si>
    <t>Total non-diesel with no known outcome as of 3/31/2017</t>
  </si>
  <si>
    <t>Total diesel with no known outcome as of 3/31/2017</t>
  </si>
  <si>
    <r>
      <t>201</t>
    </r>
    <r>
      <rPr>
        <sz val="11"/>
        <color rgb="FF1F497D"/>
        <rFont val="Calibri"/>
        <family val="2"/>
      </rPr>
      <t>6</t>
    </r>
    <r>
      <rPr>
        <sz val="11"/>
        <rFont val="Calibri"/>
        <family val="2"/>
      </rPr>
      <t xml:space="preserve"> Parking Lot Audits</t>
    </r>
  </si>
  <si>
    <r>
      <t>In 201</t>
    </r>
    <r>
      <rPr>
        <sz val="11"/>
        <color rgb="FF1F497D"/>
        <rFont val="Calibri"/>
        <family val="2"/>
      </rPr>
      <t>6</t>
    </r>
    <r>
      <rPr>
        <sz val="11"/>
        <rFont val="Calibri"/>
        <family val="2"/>
      </rPr>
      <t>, state and local police issued 54,020 inspection sticker motor-vehicle violations.</t>
    </r>
  </si>
  <si>
    <r>
      <t>In 201</t>
    </r>
    <r>
      <rPr>
        <sz val="11"/>
        <color rgb="FF1F497D"/>
        <rFont val="Calibri"/>
        <family val="2"/>
      </rPr>
      <t>6</t>
    </r>
    <r>
      <rPr>
        <sz val="11"/>
        <rFont val="Calibri"/>
        <family val="2"/>
      </rPr>
      <t>, RMV conducted 7,527overt station visits/audits.</t>
    </r>
  </si>
  <si>
    <t>In 2016 the Contractor performed 1,149 covert vehicle audits.  Of these, two were scheduled in response to Agency requests and the remaining 1,144 audits were selected randomly or targeted based on data analysis.</t>
  </si>
  <si>
    <r>
      <t>In 201</t>
    </r>
    <r>
      <rPr>
        <sz val="11"/>
        <color rgb="FF1F497D"/>
        <rFont val="Calibri"/>
        <family val="2"/>
      </rPr>
      <t>6</t>
    </r>
    <r>
      <rPr>
        <sz val="11"/>
        <rFont val="Calibri"/>
        <family val="2"/>
      </rPr>
      <t xml:space="preserve">, there were approximately </t>
    </r>
    <r>
      <rPr>
        <sz val="11"/>
        <color rgb="FF1F497D"/>
        <rFont val="Calibri"/>
        <family val="2"/>
      </rPr>
      <t>4.95</t>
    </r>
    <r>
      <rPr>
        <sz val="11"/>
        <rFont val="Calibri"/>
        <family val="2"/>
      </rPr>
      <t xml:space="preserve"> million vehicles registered in Massachusetts.</t>
    </r>
  </si>
  <si>
    <r>
      <t xml:space="preserve">In 2016, RMV performed </t>
    </r>
    <r>
      <rPr>
        <sz val="11"/>
        <color rgb="FF1F497D"/>
        <rFont val="Calibri"/>
        <family val="2"/>
      </rPr>
      <t>7,527</t>
    </r>
    <r>
      <rPr>
        <sz val="11"/>
        <rFont val="Calibri"/>
        <family val="2"/>
      </rPr>
      <t xml:space="preserve"> site audits to determine if program inspectors were correctly performing all safety and emissions tests and if the station’s physical conditions continued to meet program requirements.  All stations operating throughout the year received at least one visit.  Based on the results of the site audits and other data, RMV held </t>
    </r>
    <r>
      <rPr>
        <sz val="11"/>
        <color rgb="FF1F497D"/>
        <rFont val="Calibri"/>
        <family val="2"/>
      </rPr>
      <t>424</t>
    </r>
    <r>
      <rPr>
        <sz val="11"/>
        <rFont val="Calibri"/>
        <family val="2"/>
      </rPr>
      <t xml:space="preserve"> hearings for stations and issued </t>
    </r>
    <r>
      <rPr>
        <sz val="11"/>
        <color rgb="FF1F497D"/>
        <rFont val="Calibri"/>
        <family val="2"/>
      </rPr>
      <t>375</t>
    </r>
    <r>
      <rPr>
        <sz val="11"/>
        <rFont val="Calibri"/>
        <family val="2"/>
      </rPr>
      <t xml:space="preserve"> adverse actions against stations (e.g., warning letters, license revocations or license suspensions).</t>
    </r>
  </si>
  <si>
    <t>Total waivers</t>
  </si>
  <si>
    <t>Total economic hardship extensions</t>
  </si>
  <si>
    <r>
      <t xml:space="preserve">In 2016, 7,006 licensed inspectors performed at least one test.  Based on the results of the site audits and other data, RMV held </t>
    </r>
    <r>
      <rPr>
        <sz val="11"/>
        <color rgb="FF1F497D"/>
        <rFont val="Calibri"/>
        <family val="2"/>
      </rPr>
      <t>371</t>
    </r>
    <r>
      <rPr>
        <sz val="11"/>
        <rFont val="Calibri"/>
        <family val="2"/>
      </rPr>
      <t xml:space="preserve"> hearings for inspectors, and issued </t>
    </r>
    <r>
      <rPr>
        <sz val="11"/>
        <color rgb="FF1F497D"/>
        <rFont val="Calibri"/>
        <family val="2"/>
      </rPr>
      <t>362</t>
    </r>
    <r>
      <rPr>
        <sz val="11"/>
        <rFont val="Calibri"/>
        <family val="2"/>
      </rPr>
      <t xml:space="preserve"> adverse actions against inspectors (e.g., warnings, license revocations or license suspensions).</t>
    </r>
  </si>
  <si>
    <t>Million</t>
  </si>
  <si>
    <t xml:space="preserve">TOTAL FLEET Inspection stations testing ALL year </t>
  </si>
  <si>
    <t xml:space="preserve">TOTAL FLEET Inspection stations testing Part of Year </t>
  </si>
  <si>
    <t>TOTAL FLEET Inspection stations testing in December</t>
  </si>
  <si>
    <t xml:space="preserve">PUBLIC Inspection stations testing ALL year </t>
  </si>
  <si>
    <t xml:space="preserve">PUBLIC Inspection stations testing Part of Year </t>
  </si>
  <si>
    <t xml:space="preserve">PUBLIC Inspection stations testing during year </t>
  </si>
  <si>
    <t xml:space="preserve">TOTAL Inspection stations testing ALL year </t>
  </si>
  <si>
    <t xml:space="preserve">TOTAL Inspection stations testing Part of Year </t>
  </si>
  <si>
    <t xml:space="preserve">TOTAL Inspection stations testing during year </t>
  </si>
  <si>
    <t>TOTAL Inspection stations testing in December</t>
  </si>
  <si>
    <t>% of failures</t>
  </si>
  <si>
    <t>% of total tested</t>
  </si>
  <si>
    <t>Total diesel + non-diesel with no known outcome as of 3/31/2017</t>
  </si>
  <si>
    <t>Above # if expired and cancelled registrations counted</t>
  </si>
  <si>
    <t xml:space="preserve">Motorist Time Extension </t>
  </si>
  <si>
    <t>vehicles five model years old or newer</t>
  </si>
  <si>
    <t>vehicles over five but not exceeding 10 model years old</t>
  </si>
  <si>
    <t>vehicles over 10 model years old.</t>
  </si>
  <si>
    <t>economic hardship extensions issued</t>
  </si>
  <si>
    <t>waivers issued</t>
  </si>
  <si>
    <t>Total registered vehicles in 2016 from RMV</t>
  </si>
  <si>
    <t>Audits</t>
  </si>
  <si>
    <t>overt station visits/audits</t>
  </si>
  <si>
    <t>Total workstations testing during the year</t>
  </si>
  <si>
    <t>enforcement cases due to digital audits</t>
  </si>
  <si>
    <t>Covert audits</t>
  </si>
  <si>
    <t>% of vehicles tested</t>
  </si>
  <si>
    <t>OBD Test Equipment Audits</t>
  </si>
  <si>
    <t>Number of RMV auditors</t>
  </si>
  <si>
    <t>Number of OBD scan tool audits</t>
  </si>
  <si>
    <t>Number of unique workstations audited</t>
  </si>
  <si>
    <t>Number of unique stations audited</t>
  </si>
  <si>
    <t>Number of workstations audited more than once</t>
  </si>
  <si>
    <t>Pass</t>
  </si>
  <si>
    <t>Fail</t>
  </si>
  <si>
    <t>Failure Rate</t>
  </si>
  <si>
    <t xml:space="preserve">Communications Check </t>
  </si>
  <si>
    <t xml:space="preserve">Accuracy Check, (Including RPM) </t>
  </si>
  <si>
    <t>Audits Failing One or More Functional Checks</t>
  </si>
  <si>
    <t>Visual Cable and Connector Check</t>
  </si>
  <si>
    <t xml:space="preserve">2016 Audit Results </t>
  </si>
  <si>
    <t>Station and Inspector Enforcement</t>
  </si>
  <si>
    <t>RMV station license suspensions or revocations</t>
  </si>
  <si>
    <t>RMV inspector license suspensions or revocations</t>
  </si>
  <si>
    <t>Inspector 1 fine</t>
  </si>
  <si>
    <t>Inspector 2 fined</t>
  </si>
  <si>
    <t>Station fined</t>
  </si>
  <si>
    <t>Station fine stayed</t>
  </si>
  <si>
    <t>Total unique non-diesel initial OBD tests failures</t>
  </si>
  <si>
    <t>Total non-diesel initial OBD tests failures</t>
  </si>
  <si>
    <t>OBD Non-Diesel</t>
  </si>
  <si>
    <t>OBD Diesel</t>
  </si>
  <si>
    <t>All Initial OBD tests</t>
  </si>
  <si>
    <t>All Initial Emission tests</t>
  </si>
  <si>
    <t>Opacity Diesel</t>
  </si>
  <si>
    <t>Initial Tests Failure Rates</t>
  </si>
  <si>
    <t>Emissions Tests and the Massachusetts Fleet</t>
  </si>
  <si>
    <t>% of retested vehicles that pass the retest</t>
  </si>
  <si>
    <t>subsequent retested</t>
  </si>
  <si>
    <t>Initial OBD test failures with no known outcome</t>
  </si>
  <si>
    <t>% no known outcome</t>
  </si>
  <si>
    <t xml:space="preserve">Initial OBD test failures with no known outcome including vehicles with expired or cancelled registrations </t>
  </si>
  <si>
    <t># of Alternative OBD tests</t>
  </si>
  <si>
    <t>Total OBD tests, initial and retest</t>
  </si>
  <si>
    <t>MY2017 Initial OBD tests</t>
  </si>
  <si>
    <t>Initial OBD tests - Failure Rate by model year</t>
  </si>
  <si>
    <t>5.4.3</t>
  </si>
  <si>
    <t>Station Compliance Documents - Stickers</t>
  </si>
  <si>
    <t>Stickers issued to inspection stations</t>
  </si>
  <si>
    <t>Stickers placed on vehicles</t>
  </si>
  <si>
    <t>Stickers picked up by RMV</t>
  </si>
  <si>
    <t>Remaining stickers</t>
  </si>
  <si>
    <t>Stolen</t>
  </si>
  <si>
    <t>Remaining unaccounted for</t>
  </si>
  <si>
    <t>Stickers uncollected at  stations that went out of business</t>
  </si>
  <si>
    <t>Audit Reason</t>
  </si>
  <si>
    <t>CountOfAudit ID</t>
  </si>
  <si>
    <t>Agency Request</t>
  </si>
  <si>
    <t>Data Analysis</t>
  </si>
  <si>
    <t>Number of cov veh audits</t>
  </si>
  <si>
    <t>CountOfStation ID</t>
  </si>
  <si>
    <t>total audits</t>
  </si>
  <si>
    <t>stations audited</t>
  </si>
  <si>
    <t>5.3.1</t>
  </si>
  <si>
    <t>Covert Vehicle ID</t>
  </si>
  <si>
    <t>Covert Vehicle VIN</t>
  </si>
  <si>
    <t>OBD_PROTOCOL</t>
  </si>
  <si>
    <t>KMHDN46D55U133935</t>
  </si>
  <si>
    <t>K</t>
  </si>
  <si>
    <t>2MEFM75W64X646976</t>
  </si>
  <si>
    <t>1FMCU93128KB27595</t>
  </si>
  <si>
    <t>JF1GD67595H521689</t>
  </si>
  <si>
    <t>1G4HP52K45U269690</t>
  </si>
  <si>
    <t>V</t>
  </si>
  <si>
    <t>4T1BE30K83U142747</t>
  </si>
  <si>
    <t>I</t>
  </si>
  <si>
    <t>6 vehicles total</t>
  </si>
  <si>
    <t>Auditor ID</t>
  </si>
  <si>
    <t>5 auditors total</t>
  </si>
  <si>
    <t>5.3.2</t>
  </si>
  <si>
    <t>Total covert audits</t>
  </si>
  <si>
    <t>Audited Stations</t>
  </si>
  <si>
    <t># Of Audits</t>
  </si>
  <si>
    <t>Stations NOT Receiving Covert Audits</t>
  </si>
  <si>
    <t># of Stations</t>
  </si>
  <si>
    <t>Fleet stations</t>
  </si>
  <si>
    <t>Public stations</t>
  </si>
  <si>
    <t>All stations</t>
  </si>
  <si>
    <t># of Workstations</t>
  </si>
  <si>
    <t>Audited Workstations</t>
  </si>
  <si>
    <t># of Audits</t>
  </si>
  <si>
    <t>Workstations Not Audited</t>
  </si>
  <si>
    <t>number of false passes</t>
  </si>
  <si>
    <t>opacity</t>
  </si>
  <si>
    <t>types of initial emissions tests</t>
  </si>
  <si>
    <t>briefing table</t>
  </si>
  <si>
    <t>Total diesel initial OBD tests failures</t>
  </si>
  <si>
    <t>Vehicles that failed initial OBD test</t>
  </si>
  <si>
    <t>Total non-diesel vehicles tested</t>
  </si>
  <si>
    <t>Licensed inspectors performing at least 1 test during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</si>
</sst>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_);_(&quot;$&quot;* \(#,##0\);_(&quot;$&quot;* &quot;-&quot;??_);_(@_)"/>
  </numFmts>
  <fonts count="59">
    <font>
      <sz val="10"/>
      <name val="Arial"/>
    </font>
    <font>
      <sz val="10"/>
      <name val="Arial"/>
      <family val="2"/>
    </font>
    <font>
      <b/>
      <sz val="10"/>
      <name val="Arial"/>
      <family val="2"/>
    </font>
    <font>
      <b/>
      <sz val="14"/>
      <name val="Arial"/>
      <family val="2"/>
    </font>
    <font>
      <sz val="10"/>
      <name val="Arial"/>
      <family val="2"/>
    </font>
    <font>
      <sz val="10"/>
      <color indexed="8"/>
      <name val="Arial"/>
      <family val="2"/>
    </font>
    <font>
      <b/>
      <sz val="12"/>
      <name val="Arial"/>
      <family val="2"/>
    </font>
    <font>
      <sz val="12"/>
      <name val="Arial"/>
      <family val="2"/>
    </font>
    <font>
      <sz val="12"/>
      <color indexed="8"/>
      <name val="Arial"/>
      <family val="2"/>
    </font>
    <font>
      <sz val="11"/>
      <name val="Arial"/>
      <family val="2"/>
    </font>
    <font>
      <b/>
      <sz val="20"/>
      <name val="Arial"/>
      <family val="2"/>
    </font>
    <font>
      <u/>
      <sz val="10"/>
      <color indexed="12"/>
      <name val="Arial"/>
      <family val="2"/>
    </font>
    <font>
      <b/>
      <i/>
      <sz val="10"/>
      <name val="Arial"/>
      <family val="2"/>
    </font>
    <font>
      <sz val="10"/>
      <color indexed="8"/>
      <name val="Arial"/>
      <family val="2"/>
    </font>
    <font>
      <b/>
      <sz val="10"/>
      <name val="Nova Medium SSi"/>
    </font>
    <font>
      <sz val="8"/>
      <name val="Nova Light SSi"/>
    </font>
    <font>
      <sz val="12"/>
      <name val="Times New Roman"/>
      <family val="1"/>
    </font>
    <font>
      <sz val="22"/>
      <name val="Times New Roman"/>
      <family val="1"/>
    </font>
    <font>
      <sz val="20"/>
      <name val="Arial"/>
      <family val="2"/>
    </font>
    <font>
      <b/>
      <sz val="12"/>
      <name val="Arial Narrow"/>
      <family val="2"/>
    </font>
    <font>
      <sz val="14"/>
      <name val="Arial"/>
      <family val="2"/>
    </font>
    <font>
      <sz val="11"/>
      <color indexed="10"/>
      <name val="Arial"/>
      <family val="2"/>
    </font>
    <font>
      <sz val="10"/>
      <color indexed="10"/>
      <name val="Arial"/>
      <family val="2"/>
    </font>
    <font>
      <b/>
      <sz val="10"/>
      <color indexed="8"/>
      <name val="Arial"/>
      <family val="2"/>
    </font>
    <font>
      <b/>
      <sz val="12"/>
      <color indexed="8"/>
      <name val="Arial"/>
      <family val="2"/>
    </font>
    <font>
      <sz val="10"/>
      <color indexed="8"/>
      <name val="Times New Roman"/>
      <family val="1"/>
    </font>
    <font>
      <sz val="12"/>
      <name val="Arial"/>
      <family val="2"/>
    </font>
    <font>
      <b/>
      <sz val="11"/>
      <name val="Arial"/>
      <family val="2"/>
    </font>
    <font>
      <sz val="8"/>
      <name val="Arial"/>
      <family val="2"/>
    </font>
    <font>
      <b/>
      <u/>
      <sz val="11"/>
      <name val="Arial"/>
      <family val="2"/>
    </font>
    <font>
      <b/>
      <sz val="14"/>
      <color indexed="10"/>
      <name val="Arial"/>
      <family val="2"/>
    </font>
    <font>
      <sz val="10"/>
      <color indexed="8"/>
      <name val="Arial"/>
      <family val="2"/>
    </font>
    <font>
      <sz val="10"/>
      <name val="Arial"/>
      <family val="2"/>
    </font>
    <font>
      <sz val="10"/>
      <color indexed="8"/>
      <name val="Times New Roman"/>
      <family val="1"/>
    </font>
    <font>
      <sz val="10"/>
      <color indexed="8"/>
      <name val="Arial"/>
      <family val="2"/>
    </font>
    <font>
      <sz val="11"/>
      <name val="Calibri"/>
      <family val="2"/>
    </font>
    <font>
      <sz val="10"/>
      <color indexed="8"/>
      <name val="Arial"/>
      <family val="2"/>
    </font>
    <font>
      <sz val="11"/>
      <color theme="1"/>
      <name val="Times New Roman"/>
      <family val="2"/>
    </font>
    <font>
      <sz val="10"/>
      <color indexed="8"/>
      <name val="Times New Roman"/>
      <family val="1"/>
    </font>
    <font>
      <sz val="10"/>
      <color indexed="8"/>
      <name val="Arial"/>
      <family val="2"/>
    </font>
    <font>
      <sz val="11"/>
      <color rgb="FF1F497D"/>
      <name val="Calibri"/>
      <family val="2"/>
    </font>
    <font>
      <b/>
      <sz val="9"/>
      <name val="Arial"/>
      <family val="2"/>
    </font>
    <font>
      <sz val="10"/>
      <name val="Times New Roman"/>
      <family val="1"/>
    </font>
    <font>
      <sz val="11"/>
      <color rgb="FF000000"/>
      <name val="Calibri"/>
      <family val="2"/>
    </font>
    <font>
      <sz val="10"/>
      <color rgb="FFFF0000"/>
      <name val="Arial"/>
      <family val="2"/>
    </font>
    <font>
      <sz val="10"/>
      <color indexed="8"/>
      <name val="Times New Roman"/>
      <family val="1"/>
    </font>
    <font>
      <sz val="10"/>
      <color indexed="8"/>
      <name val="Arial"/>
      <family val="2"/>
    </font>
    <font>
      <sz val="10"/>
      <name val="Arial"/>
      <family val="2"/>
    </font>
    <font>
      <b/>
      <sz val="9"/>
      <color rgb="FF1F497D"/>
      <name val="Arial"/>
      <family val="2"/>
    </font>
    <font>
      <sz val="11"/>
      <color indexed="8"/>
      <name val="Calibri"/>
      <family val="2"/>
    </font>
    <font>
      <sz val="12"/>
      <color theme="1"/>
      <name val="Times New Roman"/>
      <family val="1"/>
    </font>
    <font>
      <sz val="9"/>
      <color indexed="81"/>
      <name val="Tahoma"/>
      <family val="2"/>
    </font>
    <font>
      <b/>
      <sz val="9"/>
      <color indexed="81"/>
      <name val="Tahoma"/>
      <family val="2"/>
    </font>
    <font>
      <sz val="10"/>
      <color indexed="8"/>
      <name val="Arial"/>
    </font>
    <font>
      <sz val="11"/>
      <color indexed="8"/>
      <name val="Calibri"/>
    </font>
    <font>
      <b/>
      <sz val="11"/>
      <color theme="1"/>
      <name val="Times New Roman"/>
      <family val="1"/>
    </font>
    <font>
      <b/>
      <sz val="12"/>
      <color theme="1"/>
      <name val="Times New Roman"/>
      <family val="1"/>
    </font>
    <font>
      <b/>
      <sz val="10"/>
      <color theme="1"/>
      <name val="Times New Roman"/>
      <family val="1"/>
    </font>
    <font>
      <b/>
      <sz val="18"/>
      <name val="Arial"/>
      <family val="2"/>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8"/>
      </patternFill>
    </fill>
    <fill>
      <patternFill patternType="solid">
        <fgColor indexed="55"/>
        <bgColor indexed="64"/>
      </patternFill>
    </fill>
    <fill>
      <patternFill patternType="solid">
        <fgColor indexed="23"/>
        <bgColor indexed="64"/>
      </patternFill>
    </fill>
    <fill>
      <patternFill patternType="solid">
        <fgColor rgb="FFFFFF00"/>
        <bgColor indexed="64"/>
      </patternFill>
    </fill>
    <fill>
      <patternFill patternType="solid">
        <fgColor indexed="22"/>
        <bgColor indexed="0"/>
      </patternFill>
    </fill>
  </fills>
  <borders count="73">
    <border>
      <left/>
      <right/>
      <top/>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ck">
        <color rgb="FF008000"/>
      </top>
      <bottom/>
      <diagonal/>
    </border>
    <border>
      <left/>
      <right/>
      <top/>
      <bottom style="thick">
        <color rgb="FF008000"/>
      </bottom>
      <diagonal/>
    </border>
    <border>
      <left/>
      <right/>
      <top/>
      <bottom style="medium">
        <color rgb="FF008000"/>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right/>
      <top style="thick">
        <color rgb="FF76923C"/>
      </top>
      <bottom style="thick">
        <color rgb="FF76923C"/>
      </bottom>
      <diagonal/>
    </border>
    <border>
      <left/>
      <right/>
      <top/>
      <bottom style="thin">
        <color indexed="64"/>
      </bottom>
      <diagonal/>
    </border>
  </borders>
  <cellStyleXfs count="52">
    <xf numFmtId="0" fontId="0" fillId="0" borderId="0"/>
    <xf numFmtId="43"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37" fillId="0" borderId="0"/>
    <xf numFmtId="0" fontId="37" fillId="0" borderId="0"/>
    <xf numFmtId="0" fontId="32" fillId="0" borderId="0"/>
    <xf numFmtId="0" fontId="37" fillId="0" borderId="0"/>
    <xf numFmtId="0" fontId="5" fillId="0" borderId="0"/>
    <xf numFmtId="0" fontId="5" fillId="0" borderId="0"/>
    <xf numFmtId="0" fontId="5" fillId="0" borderId="0"/>
    <xf numFmtId="0" fontId="5" fillId="0" borderId="0"/>
    <xf numFmtId="0" fontId="5" fillId="0" borderId="0"/>
    <xf numFmtId="0" fontId="31" fillId="0" borderId="0"/>
    <xf numFmtId="0" fontId="34" fillId="0" borderId="0"/>
    <xf numFmtId="0" fontId="5" fillId="0" borderId="0"/>
    <xf numFmtId="0" fontId="34" fillId="0" borderId="0"/>
    <xf numFmtId="0" fontId="5" fillId="0" borderId="0"/>
    <xf numFmtId="0" fontId="34" fillId="0" borderId="0"/>
    <xf numFmtId="0" fontId="34" fillId="0" borderId="0"/>
    <xf numFmtId="0" fontId="5" fillId="0" borderId="0"/>
    <xf numFmtId="0" fontId="34" fillId="0" borderId="0"/>
    <xf numFmtId="0" fontId="5" fillId="0" borderId="0"/>
    <xf numFmtId="0" fontId="34" fillId="0" borderId="0"/>
    <xf numFmtId="0" fontId="5" fillId="0" borderId="0"/>
    <xf numFmtId="0" fontId="34" fillId="0" borderId="0"/>
    <xf numFmtId="0" fontId="34" fillId="0" borderId="0"/>
    <xf numFmtId="0" fontId="34" fillId="0" borderId="0"/>
    <xf numFmtId="0" fontId="34" fillId="0" borderId="0"/>
    <xf numFmtId="0" fontId="34"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3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6" fillId="0" borderId="0"/>
    <xf numFmtId="44" fontId="47" fillId="0" borderId="0" applyFont="0" applyFill="0" applyBorder="0" applyAlignment="0" applyProtection="0"/>
    <xf numFmtId="0" fontId="5" fillId="0" borderId="0"/>
    <xf numFmtId="0" fontId="53" fillId="0" borderId="0"/>
  </cellStyleXfs>
  <cellXfs count="619">
    <xf numFmtId="0" fontId="0" fillId="0" borderId="0" xfId="0"/>
    <xf numFmtId="0" fontId="9" fillId="0" borderId="0" xfId="0" applyFont="1"/>
    <xf numFmtId="0" fontId="8" fillId="0" borderId="2" xfId="11" applyFont="1" applyFill="1" applyBorder="1" applyAlignment="1">
      <alignment horizontal="center" wrapText="1"/>
    </xf>
    <xf numFmtId="0" fontId="0" fillId="0" borderId="0" xfId="0" applyFill="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applyAlignment="1"/>
    <xf numFmtId="0" fontId="20" fillId="0" borderId="0" xfId="0" applyFont="1" applyAlignment="1">
      <alignment horizontal="left" indent="8"/>
    </xf>
    <xf numFmtId="0" fontId="9" fillId="0" borderId="0" xfId="0" applyFont="1" applyAlignment="1">
      <alignment wrapText="1"/>
    </xf>
    <xf numFmtId="0" fontId="21" fillId="0" borderId="0" xfId="0" applyFont="1"/>
    <xf numFmtId="0" fontId="13" fillId="0" borderId="3" xfId="11" applyFont="1" applyFill="1" applyBorder="1" applyAlignment="1">
      <alignment horizontal="center" wrapText="1"/>
    </xf>
    <xf numFmtId="0" fontId="0" fillId="0" borderId="3" xfId="0" applyBorder="1"/>
    <xf numFmtId="0" fontId="0" fillId="0" borderId="3" xfId="0" applyBorder="1" applyAlignment="1">
      <alignment horizontal="right"/>
    </xf>
    <xf numFmtId="164" fontId="0" fillId="0" borderId="3" xfId="1" applyNumberFormat="1" applyFont="1" applyBorder="1" applyAlignment="1">
      <alignment horizontal="right"/>
    </xf>
    <xf numFmtId="164" fontId="0" fillId="0" borderId="3" xfId="1" applyNumberFormat="1" applyFont="1" applyBorder="1"/>
    <xf numFmtId="165" fontId="0" fillId="0" borderId="3" xfId="38" applyNumberFormat="1" applyFont="1" applyBorder="1"/>
    <xf numFmtId="0" fontId="2" fillId="2" borderId="3" xfId="0" applyFont="1" applyFill="1" applyBorder="1" applyAlignment="1">
      <alignment horizontal="right"/>
    </xf>
    <xf numFmtId="164" fontId="0" fillId="2" borderId="3" xfId="1" applyNumberFormat="1" applyFont="1" applyFill="1" applyBorder="1"/>
    <xf numFmtId="165" fontId="0" fillId="2" borderId="3" xfId="38" applyNumberFormat="1" applyFont="1" applyFill="1" applyBorder="1"/>
    <xf numFmtId="164" fontId="0" fillId="0" borderId="3" xfId="1" applyNumberFormat="1" applyFont="1" applyFill="1" applyBorder="1"/>
    <xf numFmtId="164" fontId="2" fillId="3" borderId="3" xfId="1" applyNumberFormat="1" applyFont="1" applyFill="1" applyBorder="1"/>
    <xf numFmtId="165" fontId="2" fillId="3" borderId="3" xfId="38" applyNumberFormat="1" applyFont="1" applyFill="1" applyBorder="1"/>
    <xf numFmtId="0" fontId="2" fillId="3" borderId="3" xfId="0" applyFont="1" applyFill="1" applyBorder="1" applyAlignment="1">
      <alignment horizontal="right"/>
    </xf>
    <xf numFmtId="0" fontId="0" fillId="0" borderId="3" xfId="0" applyBorder="1" applyAlignment="1">
      <alignment horizontal="left"/>
    </xf>
    <xf numFmtId="0" fontId="5" fillId="4" borderId="4" xfId="37" applyFont="1" applyFill="1" applyBorder="1" applyAlignment="1">
      <alignment horizontal="center"/>
    </xf>
    <xf numFmtId="0" fontId="5" fillId="0" borderId="1" xfId="37" applyFont="1" applyFill="1" applyBorder="1" applyAlignment="1">
      <alignment horizontal="left" wrapText="1"/>
    </xf>
    <xf numFmtId="0" fontId="5" fillId="0" borderId="1" xfId="37" applyFont="1" applyFill="1" applyBorder="1" applyAlignment="1">
      <alignment horizontal="right" wrapText="1"/>
    </xf>
    <xf numFmtId="0" fontId="5" fillId="0" borderId="0" xfId="37" applyFont="1" applyFill="1" applyBorder="1" applyAlignment="1">
      <alignment horizontal="left" wrapText="1"/>
    </xf>
    <xf numFmtId="0" fontId="3" fillId="0" borderId="0" xfId="31" applyFont="1" applyFill="1"/>
    <xf numFmtId="0" fontId="3" fillId="0" borderId="0" xfId="0" applyFont="1" applyFill="1"/>
    <xf numFmtId="0" fontId="9" fillId="0" borderId="0" xfId="0" applyFont="1" applyFill="1"/>
    <xf numFmtId="165" fontId="4" fillId="0" borderId="5" xfId="38" applyNumberFormat="1" applyFont="1" applyFill="1" applyBorder="1" applyAlignment="1">
      <alignment horizontal="center"/>
    </xf>
    <xf numFmtId="0" fontId="2" fillId="0" borderId="6" xfId="0" applyFont="1" applyFill="1" applyBorder="1" applyAlignment="1">
      <alignment horizontal="center"/>
    </xf>
    <xf numFmtId="0" fontId="22" fillId="0" borderId="0" xfId="0" applyFont="1" applyFill="1"/>
    <xf numFmtId="0" fontId="4" fillId="0" borderId="0" xfId="0" applyFont="1" applyFill="1"/>
    <xf numFmtId="0" fontId="13" fillId="0" borderId="7" xfId="11" applyFont="1" applyFill="1" applyBorder="1" applyAlignment="1">
      <alignment horizontal="center" wrapText="1"/>
    </xf>
    <xf numFmtId="0" fontId="21" fillId="0" borderId="0" xfId="0" applyFont="1" applyFill="1"/>
    <xf numFmtId="165" fontId="4" fillId="0" borderId="8" xfId="38" applyNumberFormat="1" applyFont="1" applyFill="1" applyBorder="1" applyAlignment="1">
      <alignment horizontal="center"/>
    </xf>
    <xf numFmtId="165" fontId="4" fillId="0" borderId="9" xfId="38" applyNumberFormat="1" applyFont="1" applyFill="1" applyBorder="1" applyAlignment="1">
      <alignment horizontal="center"/>
    </xf>
    <xf numFmtId="165" fontId="2" fillId="0" borderId="10" xfId="38" applyNumberFormat="1" applyFont="1" applyFill="1" applyBorder="1" applyAlignment="1">
      <alignment horizontal="center"/>
    </xf>
    <xf numFmtId="3" fontId="0" fillId="0" borderId="0" xfId="0" applyNumberFormat="1" applyFill="1"/>
    <xf numFmtId="0" fontId="5" fillId="5" borderId="7" xfId="37" applyFont="1" applyFill="1" applyBorder="1" applyAlignment="1">
      <alignment horizontal="center" wrapText="1"/>
    </xf>
    <xf numFmtId="0" fontId="5" fillId="0" borderId="3" xfId="37" applyFont="1" applyFill="1" applyBorder="1" applyAlignment="1">
      <alignment horizontal="center" wrapText="1"/>
    </xf>
    <xf numFmtId="0" fontId="5" fillId="5" borderId="11" xfId="37" applyFont="1" applyFill="1" applyBorder="1" applyAlignment="1">
      <alignment horizontal="center" wrapText="1"/>
    </xf>
    <xf numFmtId="0" fontId="5" fillId="0" borderId="12" xfId="37" applyFont="1" applyFill="1" applyBorder="1" applyAlignment="1">
      <alignment horizontal="center" wrapText="1"/>
    </xf>
    <xf numFmtId="0" fontId="0" fillId="4" borderId="13" xfId="0"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0" fontId="0" fillId="4" borderId="10" xfId="0" applyFill="1" applyBorder="1" applyAlignment="1">
      <alignment horizontal="center"/>
    </xf>
    <xf numFmtId="0" fontId="23" fillId="6" borderId="13" xfId="37" applyFont="1" applyFill="1" applyBorder="1" applyAlignment="1">
      <alignment horizontal="center"/>
    </xf>
    <xf numFmtId="0" fontId="23" fillId="6" borderId="6" xfId="37" applyFont="1" applyFill="1" applyBorder="1" applyAlignment="1">
      <alignment horizontal="center"/>
    </xf>
    <xf numFmtId="0" fontId="5" fillId="0" borderId="2" xfId="37" applyFont="1" applyFill="1" applyBorder="1" applyAlignment="1">
      <alignment horizontal="center" wrapText="1"/>
    </xf>
    <xf numFmtId="0" fontId="0" fillId="4" borderId="6" xfId="0" applyFill="1" applyBorder="1" applyAlignment="1">
      <alignment horizontal="center"/>
    </xf>
    <xf numFmtId="0" fontId="23" fillId="6" borderId="16" xfId="37" applyFont="1" applyFill="1" applyBorder="1" applyAlignment="1">
      <alignment horizontal="center"/>
    </xf>
    <xf numFmtId="0" fontId="23" fillId="6" borderId="17" xfId="37" applyFont="1" applyFill="1" applyBorder="1" applyAlignment="1">
      <alignment horizontal="center"/>
    </xf>
    <xf numFmtId="0" fontId="23" fillId="6" borderId="18" xfId="37" applyFont="1" applyFill="1" applyBorder="1" applyAlignment="1">
      <alignment horizontal="center"/>
    </xf>
    <xf numFmtId="0" fontId="5" fillId="0" borderId="19" xfId="37" applyFont="1" applyFill="1" applyBorder="1" applyAlignment="1">
      <alignment horizontal="center" wrapText="1"/>
    </xf>
    <xf numFmtId="0" fontId="5" fillId="0" borderId="20" xfId="37" applyFont="1" applyFill="1" applyBorder="1" applyAlignment="1">
      <alignment horizontal="center" wrapText="1"/>
    </xf>
    <xf numFmtId="0" fontId="0" fillId="0" borderId="5" xfId="0" applyBorder="1" applyAlignment="1">
      <alignment horizontal="center"/>
    </xf>
    <xf numFmtId="0" fontId="0" fillId="0" borderId="21" xfId="0" applyBorder="1" applyAlignment="1">
      <alignment horizontal="center"/>
    </xf>
    <xf numFmtId="0" fontId="0" fillId="0" borderId="3" xfId="0" applyBorder="1" applyAlignment="1">
      <alignment horizontal="center"/>
    </xf>
    <xf numFmtId="0" fontId="5" fillId="0" borderId="5" xfId="37" applyFont="1" applyFill="1" applyBorder="1" applyAlignment="1">
      <alignment horizontal="center" wrapText="1"/>
    </xf>
    <xf numFmtId="0" fontId="5" fillId="0" borderId="22" xfId="37" applyFont="1" applyFill="1" applyBorder="1" applyAlignment="1">
      <alignment horizontal="center" wrapText="1"/>
    </xf>
    <xf numFmtId="0" fontId="5" fillId="0" borderId="9" xfId="37" applyFont="1" applyFill="1" applyBorder="1" applyAlignment="1">
      <alignment horizontal="center" wrapText="1"/>
    </xf>
    <xf numFmtId="0" fontId="5" fillId="0" borderId="23" xfId="37" applyFont="1" applyFill="1" applyBorder="1" applyAlignment="1">
      <alignment horizontal="center" wrapText="1"/>
    </xf>
    <xf numFmtId="0" fontId="5" fillId="0" borderId="24" xfId="37" applyFont="1" applyFill="1" applyBorder="1" applyAlignment="1">
      <alignment horizontal="center" wrapText="1"/>
    </xf>
    <xf numFmtId="0" fontId="5" fillId="0" borderId="25" xfId="37" applyFont="1" applyFill="1" applyBorder="1" applyAlignment="1">
      <alignment horizontal="center" wrapText="1"/>
    </xf>
    <xf numFmtId="0" fontId="5" fillId="0" borderId="8" xfId="37" applyFont="1" applyFill="1" applyBorder="1" applyAlignment="1">
      <alignment horizontal="center" wrapText="1"/>
    </xf>
    <xf numFmtId="0" fontId="5" fillId="6" borderId="13" xfId="37" applyFont="1" applyFill="1" applyBorder="1" applyAlignment="1">
      <alignment horizontal="center"/>
    </xf>
    <xf numFmtId="0" fontId="5" fillId="6" borderId="26" xfId="37" applyFont="1" applyFill="1" applyBorder="1" applyAlignment="1">
      <alignment horizontal="center"/>
    </xf>
    <xf numFmtId="0" fontId="5" fillId="6" borderId="17" xfId="37" applyFont="1" applyFill="1" applyBorder="1" applyAlignment="1">
      <alignment horizontal="center"/>
    </xf>
    <xf numFmtId="0" fontId="5" fillId="6" borderId="18" xfId="37" applyFont="1" applyFill="1" applyBorder="1" applyAlignment="1">
      <alignment horizontal="center"/>
    </xf>
    <xf numFmtId="0" fontId="5" fillId="5" borderId="27" xfId="37" applyFont="1" applyFill="1" applyBorder="1" applyAlignment="1">
      <alignment horizontal="center" wrapText="1"/>
    </xf>
    <xf numFmtId="0" fontId="5" fillId="5" borderId="2" xfId="37" applyFont="1" applyFill="1" applyBorder="1" applyAlignment="1">
      <alignment horizontal="center" wrapText="1"/>
    </xf>
    <xf numFmtId="0" fontId="5" fillId="5" borderId="28" xfId="37" applyFont="1" applyFill="1" applyBorder="1" applyAlignment="1">
      <alignment horizontal="center" wrapText="1"/>
    </xf>
    <xf numFmtId="0" fontId="5" fillId="0" borderId="21" xfId="37" applyFont="1" applyFill="1" applyBorder="1" applyAlignment="1">
      <alignment horizontal="center" wrapText="1"/>
    </xf>
    <xf numFmtId="0" fontId="0" fillId="4" borderId="29" xfId="0"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5" xfId="0" applyFont="1" applyFill="1" applyBorder="1" applyAlignment="1">
      <alignment horizontal="center"/>
    </xf>
    <xf numFmtId="0" fontId="2" fillId="4" borderId="10"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23" fillId="6" borderId="29" xfId="37" applyFont="1" applyFill="1" applyBorder="1" applyAlignment="1">
      <alignment horizontal="center"/>
    </xf>
    <xf numFmtId="0" fontId="23" fillId="6" borderId="15" xfId="37" applyFont="1" applyFill="1" applyBorder="1" applyAlignment="1">
      <alignment horizontal="center"/>
    </xf>
    <xf numFmtId="0" fontId="2" fillId="6" borderId="10" xfId="0" applyFont="1" applyFill="1" applyBorder="1" applyAlignment="1">
      <alignment horizontal="center"/>
    </xf>
    <xf numFmtId="0" fontId="0" fillId="0" borderId="33" xfId="0" applyFill="1" applyBorder="1" applyAlignment="1">
      <alignment horizontal="center"/>
    </xf>
    <xf numFmtId="0" fontId="5" fillId="0" borderId="3" xfId="35" applyFont="1" applyFill="1" applyBorder="1" applyAlignment="1">
      <alignment horizontal="center"/>
    </xf>
    <xf numFmtId="0" fontId="5" fillId="0" borderId="3" xfId="35" applyFont="1" applyFill="1" applyBorder="1" applyAlignment="1">
      <alignment horizontal="right" wrapText="1"/>
    </xf>
    <xf numFmtId="0" fontId="9" fillId="0" borderId="0" xfId="0" applyFont="1" applyFill="1" applyAlignment="1">
      <alignment wrapText="1"/>
    </xf>
    <xf numFmtId="0" fontId="7" fillId="0" borderId="0" xfId="0" applyFont="1" applyFill="1" applyAlignment="1">
      <alignment horizontal="left" wrapText="1"/>
    </xf>
    <xf numFmtId="0" fontId="2" fillId="0" borderId="20" xfId="0" applyFont="1" applyFill="1" applyBorder="1" applyAlignment="1">
      <alignment horizontal="center" wrapText="1"/>
    </xf>
    <xf numFmtId="0" fontId="2" fillId="0" borderId="12" xfId="0" applyFont="1" applyFill="1" applyBorder="1" applyAlignment="1">
      <alignment horizontal="center" wrapText="1"/>
    </xf>
    <xf numFmtId="0" fontId="2" fillId="0" borderId="21" xfId="0" applyFont="1" applyFill="1" applyBorder="1" applyAlignment="1">
      <alignment horizontal="center" wrapText="1"/>
    </xf>
    <xf numFmtId="165" fontId="7" fillId="0" borderId="8" xfId="38" applyNumberFormat="1" applyFont="1" applyFill="1" applyBorder="1" applyAlignment="1">
      <alignment horizontal="center"/>
    </xf>
    <xf numFmtId="165" fontId="7" fillId="0" borderId="3" xfId="38" applyNumberFormat="1" applyFont="1" applyFill="1" applyBorder="1" applyAlignment="1">
      <alignment horizontal="center"/>
    </xf>
    <xf numFmtId="165" fontId="7" fillId="0" borderId="5" xfId="38" applyNumberFormat="1" applyFont="1" applyFill="1" applyBorder="1" applyAlignment="1">
      <alignment horizontal="center"/>
    </xf>
    <xf numFmtId="165" fontId="7" fillId="0" borderId="9" xfId="38" applyNumberFormat="1" applyFont="1" applyFill="1" applyBorder="1" applyAlignment="1">
      <alignment horizontal="center"/>
    </xf>
    <xf numFmtId="0" fontId="6" fillId="0" borderId="13" xfId="0" applyFont="1" applyFill="1" applyBorder="1" applyAlignment="1">
      <alignment horizontal="center"/>
    </xf>
    <xf numFmtId="0" fontId="7" fillId="0" borderId="0" xfId="0" applyFont="1" applyFill="1"/>
    <xf numFmtId="0" fontId="9" fillId="0" borderId="0" xfId="0" applyFont="1" applyFill="1" applyAlignment="1">
      <alignment horizontal="left" wrapText="1"/>
    </xf>
    <xf numFmtId="0" fontId="6" fillId="0" borderId="6" xfId="0" applyFont="1" applyFill="1" applyBorder="1" applyAlignment="1">
      <alignment horizontal="center"/>
    </xf>
    <xf numFmtId="3" fontId="6" fillId="0" borderId="29" xfId="1" applyNumberFormat="1" applyFont="1" applyFill="1" applyBorder="1" applyAlignment="1">
      <alignment horizontal="center"/>
    </xf>
    <xf numFmtId="165" fontId="6" fillId="0" borderId="15" xfId="38" applyNumberFormat="1" applyFont="1" applyFill="1" applyBorder="1" applyAlignment="1">
      <alignment horizontal="center"/>
    </xf>
    <xf numFmtId="0" fontId="8" fillId="0" borderId="7" xfId="11" applyFont="1" applyFill="1" applyBorder="1" applyAlignment="1">
      <alignment horizontal="center" wrapText="1"/>
    </xf>
    <xf numFmtId="165" fontId="7" fillId="0" borderId="31" xfId="38" applyNumberFormat="1" applyFont="1" applyFill="1" applyBorder="1" applyAlignment="1">
      <alignment horizontal="center"/>
    </xf>
    <xf numFmtId="0" fontId="7" fillId="0" borderId="3" xfId="0" applyFont="1" applyFill="1" applyBorder="1" applyAlignment="1">
      <alignment horizontal="center"/>
    </xf>
    <xf numFmtId="0" fontId="7" fillId="0" borderId="34" xfId="0" applyFont="1" applyFill="1" applyBorder="1" applyAlignment="1">
      <alignment horizontal="center"/>
    </xf>
    <xf numFmtId="3" fontId="2" fillId="0" borderId="29" xfId="1" applyNumberFormat="1" applyFont="1" applyFill="1" applyBorder="1" applyAlignment="1">
      <alignment horizontal="center"/>
    </xf>
    <xf numFmtId="0" fontId="12" fillId="0" borderId="0" xfId="0" applyFont="1" applyFill="1"/>
    <xf numFmtId="0" fontId="8" fillId="0" borderId="35" xfId="11" applyFont="1" applyFill="1" applyBorder="1" applyAlignment="1">
      <alignment horizontal="center" wrapText="1"/>
    </xf>
    <xf numFmtId="0" fontId="8" fillId="0" borderId="36" xfId="20" applyFont="1" applyFill="1" applyBorder="1" applyAlignment="1">
      <alignment horizontal="center" wrapText="1"/>
    </xf>
    <xf numFmtId="0" fontId="8" fillId="0" borderId="31" xfId="20" applyFont="1" applyFill="1" applyBorder="1" applyAlignment="1">
      <alignment horizontal="center" wrapText="1"/>
    </xf>
    <xf numFmtId="0" fontId="7" fillId="0" borderId="31" xfId="0" applyFont="1" applyFill="1" applyBorder="1" applyAlignment="1">
      <alignment horizontal="center"/>
    </xf>
    <xf numFmtId="0" fontId="8" fillId="0" borderId="34" xfId="20" applyFont="1" applyFill="1" applyBorder="1" applyAlignment="1">
      <alignment horizontal="center" wrapText="1"/>
    </xf>
    <xf numFmtId="0" fontId="8" fillId="0" borderId="3" xfId="20" applyFont="1" applyFill="1" applyBorder="1" applyAlignment="1">
      <alignment horizontal="center" wrapText="1"/>
    </xf>
    <xf numFmtId="0" fontId="8" fillId="0" borderId="11" xfId="11" applyFont="1" applyFill="1" applyBorder="1" applyAlignment="1">
      <alignment horizontal="center" wrapText="1"/>
    </xf>
    <xf numFmtId="3" fontId="0" fillId="0" borderId="0" xfId="0" applyNumberFormat="1"/>
    <xf numFmtId="3" fontId="0" fillId="0" borderId="0" xfId="0" applyNumberFormat="1" applyAlignment="1">
      <alignment horizontal="right"/>
    </xf>
    <xf numFmtId="3" fontId="22" fillId="0" borderId="0" xfId="0" applyNumberFormat="1" applyFont="1"/>
    <xf numFmtId="3" fontId="0" fillId="2" borderId="0" xfId="0" applyNumberFormat="1" applyFill="1"/>
    <xf numFmtId="3" fontId="0" fillId="3" borderId="0" xfId="0" applyNumberFormat="1" applyFill="1"/>
    <xf numFmtId="165" fontId="0" fillId="0" borderId="0" xfId="38" applyNumberFormat="1" applyFont="1"/>
    <xf numFmtId="3" fontId="0" fillId="0" borderId="0" xfId="0" applyNumberFormat="1" applyBorder="1"/>
    <xf numFmtId="164" fontId="4" fillId="0" borderId="0" xfId="1" applyNumberFormat="1" applyFont="1" applyFill="1" applyBorder="1" applyAlignment="1">
      <alignment horizontal="right" wrapText="1"/>
    </xf>
    <xf numFmtId="0" fontId="5" fillId="4" borderId="4" xfId="34" applyFont="1" applyFill="1" applyBorder="1" applyAlignment="1">
      <alignment horizontal="center"/>
    </xf>
    <xf numFmtId="0" fontId="5" fillId="0" borderId="1" xfId="34" applyFont="1" applyFill="1" applyBorder="1" applyAlignment="1">
      <alignment horizontal="right" wrapText="1"/>
    </xf>
    <xf numFmtId="0" fontId="5" fillId="0" borderId="0" xfId="34" applyFont="1" applyFill="1" applyBorder="1" applyAlignment="1">
      <alignment horizontal="right" wrapText="1"/>
    </xf>
    <xf numFmtId="0" fontId="23" fillId="0" borderId="0" xfId="34" applyFont="1" applyFill="1" applyBorder="1" applyAlignment="1">
      <alignment horizontal="right" wrapText="1"/>
    </xf>
    <xf numFmtId="0" fontId="2" fillId="0" borderId="0" xfId="0" applyFont="1"/>
    <xf numFmtId="0" fontId="22" fillId="0" borderId="0" xfId="34" applyFont="1" applyFill="1" applyBorder="1" applyAlignment="1">
      <alignment horizontal="right" wrapText="1"/>
    </xf>
    <xf numFmtId="0" fontId="22" fillId="0" borderId="0" xfId="0" applyFont="1"/>
    <xf numFmtId="3" fontId="2" fillId="0" borderId="0" xfId="0" applyNumberFormat="1" applyFont="1"/>
    <xf numFmtId="0" fontId="7" fillId="0" borderId="37" xfId="0" applyFont="1" applyFill="1" applyBorder="1" applyAlignment="1">
      <alignment horizontal="center"/>
    </xf>
    <xf numFmtId="165" fontId="7" fillId="0" borderId="12" xfId="38" applyNumberFormat="1" applyFont="1" applyFill="1" applyBorder="1" applyAlignment="1">
      <alignment horizontal="center"/>
    </xf>
    <xf numFmtId="0" fontId="7" fillId="0" borderId="12" xfId="0" applyFont="1" applyFill="1" applyBorder="1" applyAlignment="1">
      <alignment horizontal="center"/>
    </xf>
    <xf numFmtId="0" fontId="5" fillId="4" borderId="0" xfId="34" applyFont="1" applyFill="1" applyBorder="1" applyAlignment="1">
      <alignment horizontal="center"/>
    </xf>
    <xf numFmtId="3" fontId="8" fillId="0" borderId="31" xfId="35" applyNumberFormat="1" applyFont="1" applyFill="1" applyBorder="1" applyAlignment="1">
      <alignment horizontal="center" wrapText="1"/>
    </xf>
    <xf numFmtId="3" fontId="8" fillId="0" borderId="31" xfId="15" applyNumberFormat="1" applyFont="1" applyFill="1" applyBorder="1" applyAlignment="1">
      <alignment horizontal="center"/>
    </xf>
    <xf numFmtId="3" fontId="8" fillId="0" borderId="3" xfId="35" applyNumberFormat="1" applyFont="1" applyFill="1" applyBorder="1" applyAlignment="1">
      <alignment horizontal="center" wrapText="1"/>
    </xf>
    <xf numFmtId="3" fontId="8" fillId="0" borderId="3" xfId="15" applyNumberFormat="1" applyFont="1" applyFill="1" applyBorder="1" applyAlignment="1">
      <alignment horizontal="center"/>
    </xf>
    <xf numFmtId="3" fontId="8" fillId="0" borderId="12" xfId="35" applyNumberFormat="1" applyFont="1" applyFill="1" applyBorder="1" applyAlignment="1">
      <alignment horizontal="center" wrapText="1"/>
    </xf>
    <xf numFmtId="3" fontId="8" fillId="0" borderId="12" xfId="15" applyNumberFormat="1" applyFont="1" applyFill="1" applyBorder="1" applyAlignment="1">
      <alignment horizontal="center"/>
    </xf>
    <xf numFmtId="3" fontId="7" fillId="4" borderId="31" xfId="1" applyNumberFormat="1" applyFont="1" applyFill="1" applyBorder="1" applyAlignment="1">
      <alignment horizontal="center"/>
    </xf>
    <xf numFmtId="165" fontId="7" fillId="4" borderId="32" xfId="38" applyNumberFormat="1" applyFont="1" applyFill="1" applyBorder="1" applyAlignment="1">
      <alignment horizontal="center"/>
    </xf>
    <xf numFmtId="3" fontId="7" fillId="4" borderId="3" xfId="1" applyNumberFormat="1" applyFont="1" applyFill="1" applyBorder="1" applyAlignment="1">
      <alignment horizontal="center"/>
    </xf>
    <xf numFmtId="165" fontId="7" fillId="4" borderId="5" xfId="38" applyNumberFormat="1" applyFont="1" applyFill="1" applyBorder="1" applyAlignment="1">
      <alignment horizontal="center"/>
    </xf>
    <xf numFmtId="3" fontId="7" fillId="4" borderId="12" xfId="1" applyNumberFormat="1" applyFont="1" applyFill="1" applyBorder="1" applyAlignment="1">
      <alignment horizontal="center"/>
    </xf>
    <xf numFmtId="165" fontId="7" fillId="4" borderId="21" xfId="38" applyNumberFormat="1" applyFont="1" applyFill="1" applyBorder="1" applyAlignment="1">
      <alignment horizontal="center"/>
    </xf>
    <xf numFmtId="0" fontId="6" fillId="7" borderId="38" xfId="0" applyFont="1" applyFill="1" applyBorder="1" applyAlignment="1">
      <alignment horizontal="center" wrapText="1"/>
    </xf>
    <xf numFmtId="0" fontId="6" fillId="7" borderId="22" xfId="0" applyFont="1" applyFill="1" applyBorder="1" applyAlignment="1">
      <alignment horizontal="center" wrapText="1"/>
    </xf>
    <xf numFmtId="0" fontId="6" fillId="7" borderId="9" xfId="0" applyFont="1" applyFill="1" applyBorder="1" applyAlignment="1">
      <alignment horizontal="center" wrapText="1"/>
    </xf>
    <xf numFmtId="3" fontId="24" fillId="4" borderId="29" xfId="1" applyNumberFormat="1" applyFont="1" applyFill="1" applyBorder="1" applyAlignment="1">
      <alignment horizontal="center"/>
    </xf>
    <xf numFmtId="165" fontId="24" fillId="4" borderId="10" xfId="38" applyNumberFormat="1" applyFont="1" applyFill="1" applyBorder="1" applyAlignment="1">
      <alignment horizontal="center"/>
    </xf>
    <xf numFmtId="3" fontId="2" fillId="0" borderId="15" xfId="1" applyNumberFormat="1" applyFont="1" applyFill="1" applyBorder="1" applyAlignment="1">
      <alignment horizontal="center"/>
    </xf>
    <xf numFmtId="165" fontId="4" fillId="0" borderId="21" xfId="38" applyNumberFormat="1" applyFont="1" applyFill="1" applyBorder="1" applyAlignment="1">
      <alignment horizontal="center"/>
    </xf>
    <xf numFmtId="165" fontId="7" fillId="0" borderId="39" xfId="38" applyNumberFormat="1" applyFont="1" applyFill="1" applyBorder="1" applyAlignment="1">
      <alignment horizontal="center"/>
    </xf>
    <xf numFmtId="165" fontId="7" fillId="0" borderId="40" xfId="38" applyNumberFormat="1" applyFont="1" applyFill="1" applyBorder="1" applyAlignment="1">
      <alignment horizontal="center"/>
    </xf>
    <xf numFmtId="165" fontId="7" fillId="0" borderId="41" xfId="38" applyNumberFormat="1" applyFont="1" applyFill="1" applyBorder="1" applyAlignment="1">
      <alignment horizontal="center"/>
    </xf>
    <xf numFmtId="3" fontId="6" fillId="0" borderId="42" xfId="1" applyNumberFormat="1" applyFont="1" applyFill="1" applyBorder="1" applyAlignment="1">
      <alignment horizontal="center"/>
    </xf>
    <xf numFmtId="165" fontId="6" fillId="0" borderId="43" xfId="38" applyNumberFormat="1" applyFont="1" applyFill="1" applyBorder="1" applyAlignment="1">
      <alignment horizontal="center"/>
    </xf>
    <xf numFmtId="165" fontId="6" fillId="0" borderId="44" xfId="38" applyNumberFormat="1" applyFont="1" applyFill="1" applyBorder="1" applyAlignment="1">
      <alignment horizontal="center"/>
    </xf>
    <xf numFmtId="3" fontId="6" fillId="0" borderId="45" xfId="1" applyNumberFormat="1" applyFont="1" applyFill="1" applyBorder="1" applyAlignment="1">
      <alignment horizontal="center"/>
    </xf>
    <xf numFmtId="0" fontId="4" fillId="0" borderId="0" xfId="0" applyFont="1" applyAlignment="1">
      <alignment wrapText="1"/>
    </xf>
    <xf numFmtId="0" fontId="4" fillId="0" borderId="0" xfId="0" applyFont="1"/>
    <xf numFmtId="0" fontId="4" fillId="0" borderId="0" xfId="0" applyFont="1" applyAlignment="1">
      <alignment horizontal="right"/>
    </xf>
    <xf numFmtId="0" fontId="13" fillId="0" borderId="0" xfId="11" applyFont="1" applyFill="1" applyBorder="1" applyAlignment="1">
      <alignment horizontal="right" wrapText="1"/>
    </xf>
    <xf numFmtId="0" fontId="4" fillId="0" borderId="0" xfId="0" applyFont="1" applyFill="1" applyAlignment="1">
      <alignment wrapText="1"/>
    </xf>
    <xf numFmtId="0" fontId="4" fillId="0" borderId="0" xfId="31" applyFont="1" applyFill="1" applyBorder="1"/>
    <xf numFmtId="0" fontId="8" fillId="0" borderId="27" xfId="11" applyFont="1" applyFill="1" applyBorder="1" applyAlignment="1">
      <alignment horizontal="center" wrapText="1"/>
    </xf>
    <xf numFmtId="0" fontId="8" fillId="0" borderId="28" xfId="11" applyFont="1" applyFill="1" applyBorder="1" applyAlignment="1">
      <alignment horizontal="center" wrapText="1"/>
    </xf>
    <xf numFmtId="3" fontId="7" fillId="0" borderId="46" xfId="0" applyNumberFormat="1" applyFont="1" applyFill="1" applyBorder="1" applyAlignment="1">
      <alignment horizontal="center"/>
    </xf>
    <xf numFmtId="3" fontId="7" fillId="0" borderId="34" xfId="0" applyNumberFormat="1" applyFont="1" applyFill="1" applyBorder="1" applyAlignment="1">
      <alignment horizontal="center"/>
    </xf>
    <xf numFmtId="3" fontId="7" fillId="4" borderId="25" xfId="1" applyNumberFormat="1" applyFont="1" applyFill="1" applyBorder="1" applyAlignment="1">
      <alignment horizontal="center"/>
    </xf>
    <xf numFmtId="165" fontId="7" fillId="4" borderId="8" xfId="38" applyNumberFormat="1" applyFont="1" applyFill="1" applyBorder="1" applyAlignment="1">
      <alignment horizontal="center"/>
    </xf>
    <xf numFmtId="0" fontId="8" fillId="0" borderId="24" xfId="20" applyFont="1" applyFill="1" applyBorder="1" applyAlignment="1">
      <alignment horizontal="center" wrapText="1"/>
    </xf>
    <xf numFmtId="0" fontId="8" fillId="0" borderId="19" xfId="20" applyFont="1" applyFill="1" applyBorder="1" applyAlignment="1">
      <alignment horizontal="center" wrapText="1"/>
    </xf>
    <xf numFmtId="3" fontId="7" fillId="4" borderId="46" xfId="1" applyNumberFormat="1" applyFont="1" applyFill="1" applyBorder="1" applyAlignment="1">
      <alignment horizontal="center"/>
    </xf>
    <xf numFmtId="3" fontId="7" fillId="4" borderId="34" xfId="1" applyNumberFormat="1" applyFont="1" applyFill="1" applyBorder="1" applyAlignment="1">
      <alignment horizontal="center"/>
    </xf>
    <xf numFmtId="3" fontId="7" fillId="4" borderId="37" xfId="1" applyNumberFormat="1" applyFont="1" applyFill="1" applyBorder="1" applyAlignment="1">
      <alignment horizontal="center"/>
    </xf>
    <xf numFmtId="0" fontId="8" fillId="0" borderId="46" xfId="20" applyFont="1" applyFill="1" applyBorder="1" applyAlignment="1">
      <alignment horizontal="center" wrapText="1"/>
    </xf>
    <xf numFmtId="3" fontId="6" fillId="4" borderId="29" xfId="1" applyNumberFormat="1" applyFont="1" applyFill="1" applyBorder="1" applyAlignment="1">
      <alignment horizontal="center"/>
    </xf>
    <xf numFmtId="3" fontId="6" fillId="4" borderId="15" xfId="1" applyNumberFormat="1" applyFont="1" applyFill="1" applyBorder="1" applyAlignment="1">
      <alignment horizontal="center"/>
    </xf>
    <xf numFmtId="0" fontId="25" fillId="4" borderId="4" xfId="33" applyFont="1" applyFill="1" applyBorder="1" applyAlignment="1">
      <alignment horizontal="center"/>
    </xf>
    <xf numFmtId="0" fontId="25" fillId="0" borderId="1" xfId="33" applyFont="1" applyFill="1" applyBorder="1" applyAlignment="1">
      <alignment horizontal="right" wrapText="1"/>
    </xf>
    <xf numFmtId="0" fontId="25" fillId="4" borderId="4" xfId="36" applyFont="1" applyFill="1" applyBorder="1" applyAlignment="1">
      <alignment horizontal="center"/>
    </xf>
    <xf numFmtId="0" fontId="25" fillId="0" borderId="1" xfId="36" applyFont="1" applyFill="1" applyBorder="1" applyAlignment="1">
      <alignment horizontal="right" wrapText="1"/>
    </xf>
    <xf numFmtId="0" fontId="6" fillId="7" borderId="20" xfId="0" applyFont="1" applyFill="1" applyBorder="1" applyAlignment="1">
      <alignment horizontal="center" wrapText="1"/>
    </xf>
    <xf numFmtId="0" fontId="6" fillId="7" borderId="12" xfId="0" applyFont="1" applyFill="1" applyBorder="1" applyAlignment="1">
      <alignment horizontal="center" wrapText="1"/>
    </xf>
    <xf numFmtId="0" fontId="6" fillId="7" borderId="21" xfId="0" applyFont="1" applyFill="1" applyBorder="1" applyAlignment="1">
      <alignment horizontal="center" wrapText="1"/>
    </xf>
    <xf numFmtId="3" fontId="0" fillId="0" borderId="3" xfId="0" applyNumberFormat="1" applyBorder="1" applyAlignment="1">
      <alignment horizontal="center"/>
    </xf>
    <xf numFmtId="3" fontId="25" fillId="0" borderId="3" xfId="36" applyNumberFormat="1" applyFont="1" applyFill="1" applyBorder="1" applyAlignment="1">
      <alignment horizontal="center" wrapText="1"/>
    </xf>
    <xf numFmtId="3" fontId="0" fillId="0" borderId="25" xfId="0" applyNumberFormat="1" applyBorder="1" applyAlignment="1">
      <alignment horizontal="center"/>
    </xf>
    <xf numFmtId="3" fontId="0" fillId="0" borderId="22" xfId="0" applyNumberFormat="1" applyBorder="1" applyAlignment="1">
      <alignment horizontal="center"/>
    </xf>
    <xf numFmtId="3" fontId="25" fillId="0" borderId="25" xfId="36" applyNumberFormat="1" applyFont="1" applyFill="1" applyBorder="1" applyAlignment="1">
      <alignment horizontal="center" wrapText="1"/>
    </xf>
    <xf numFmtId="0" fontId="8" fillId="0" borderId="23" xfId="20" applyFont="1" applyFill="1" applyBorder="1" applyAlignment="1">
      <alignment horizontal="center" wrapText="1"/>
    </xf>
    <xf numFmtId="3" fontId="25" fillId="0" borderId="22" xfId="36" applyNumberFormat="1" applyFont="1" applyFill="1" applyBorder="1" applyAlignment="1">
      <alignment horizontal="center" wrapText="1"/>
    </xf>
    <xf numFmtId="3" fontId="7" fillId="0" borderId="38" xfId="0" applyNumberFormat="1" applyFont="1" applyFill="1" applyBorder="1" applyAlignment="1">
      <alignment horizontal="center"/>
    </xf>
    <xf numFmtId="0" fontId="8" fillId="0" borderId="38" xfId="20" applyFont="1" applyFill="1" applyBorder="1" applyAlignment="1">
      <alignment horizontal="center" wrapText="1"/>
    </xf>
    <xf numFmtId="0" fontId="6" fillId="7" borderId="37" xfId="0" applyFont="1" applyFill="1" applyBorder="1" applyAlignment="1">
      <alignment horizontal="center" wrapText="1"/>
    </xf>
    <xf numFmtId="0" fontId="6" fillId="7" borderId="47" xfId="0" applyFont="1" applyFill="1" applyBorder="1" applyAlignment="1">
      <alignment horizontal="center" wrapText="1"/>
    </xf>
    <xf numFmtId="0" fontId="27" fillId="0" borderId="0" xfId="31" applyFont="1" applyFill="1"/>
    <xf numFmtId="0" fontId="0" fillId="0" borderId="0" xfId="0" applyAlignment="1">
      <alignment wrapText="1"/>
    </xf>
    <xf numFmtId="0" fontId="11" fillId="0" borderId="0" xfId="3" applyAlignment="1" applyProtection="1">
      <alignment wrapText="1"/>
    </xf>
    <xf numFmtId="0" fontId="0" fillId="0" borderId="0" xfId="0" applyAlignment="1">
      <alignment horizontal="center"/>
    </xf>
    <xf numFmtId="0" fontId="2" fillId="0" borderId="0" xfId="0" applyFont="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31" applyFont="1" applyFill="1" applyAlignment="1">
      <alignment wrapText="1"/>
    </xf>
    <xf numFmtId="0" fontId="7" fillId="0" borderId="0" xfId="0" applyFont="1" applyFill="1" applyAlignment="1">
      <alignment vertical="top" wrapText="1"/>
    </xf>
    <xf numFmtId="0" fontId="7" fillId="0" borderId="0" xfId="0" applyFont="1" applyFill="1" applyAlignment="1">
      <alignment wrapText="1"/>
    </xf>
    <xf numFmtId="0" fontId="26" fillId="0" borderId="0" xfId="0" applyFont="1"/>
    <xf numFmtId="0" fontId="10" fillId="0" borderId="0" xfId="31" applyFont="1" applyFill="1"/>
    <xf numFmtId="3" fontId="4" fillId="0" borderId="24" xfId="1" applyNumberFormat="1" applyFont="1" applyFill="1" applyBorder="1" applyAlignment="1">
      <alignment horizontal="center" wrapText="1"/>
    </xf>
    <xf numFmtId="3" fontId="4" fillId="0" borderId="19" xfId="1" applyNumberFormat="1" applyFont="1" applyFill="1" applyBorder="1" applyAlignment="1">
      <alignment horizontal="center" wrapText="1"/>
    </xf>
    <xf numFmtId="0" fontId="2" fillId="0" borderId="29"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Fill="1" applyBorder="1" applyAlignment="1">
      <alignment horizontal="center" wrapText="1"/>
    </xf>
    <xf numFmtId="0" fontId="2" fillId="0" borderId="23" xfId="0" applyFont="1" applyFill="1" applyBorder="1" applyAlignment="1">
      <alignment horizontal="center" wrapText="1"/>
    </xf>
    <xf numFmtId="0" fontId="2" fillId="0" borderId="22" xfId="0" applyFont="1" applyFill="1" applyBorder="1" applyAlignment="1">
      <alignment horizontal="center" wrapText="1"/>
    </xf>
    <xf numFmtId="0" fontId="2" fillId="0" borderId="9" xfId="0" applyFont="1" applyFill="1" applyBorder="1" applyAlignment="1">
      <alignment horizontal="center" wrapText="1"/>
    </xf>
    <xf numFmtId="0" fontId="4" fillId="0" borderId="0" xfId="0" applyFont="1" applyFill="1" applyAlignment="1">
      <alignment horizontal="left"/>
    </xf>
    <xf numFmtId="0" fontId="4" fillId="0" borderId="0" xfId="0" applyFont="1" applyFill="1" applyBorder="1"/>
    <xf numFmtId="0" fontId="25" fillId="0" borderId="0" xfId="22" applyFont="1" applyFill="1" applyBorder="1" applyAlignment="1">
      <alignment horizontal="center"/>
    </xf>
    <xf numFmtId="0" fontId="25" fillId="0" borderId="0" xfId="22" applyFont="1" applyFill="1" applyBorder="1" applyAlignment="1">
      <alignment horizontal="right" wrapText="1"/>
    </xf>
    <xf numFmtId="0" fontId="5" fillId="0" borderId="0" xfId="22" applyFill="1" applyBorder="1"/>
    <xf numFmtId="0" fontId="25" fillId="0" borderId="0" xfId="8" applyFont="1" applyFill="1" applyBorder="1" applyAlignment="1">
      <alignment horizontal="center"/>
    </xf>
    <xf numFmtId="0" fontId="25" fillId="0" borderId="0" xfId="8" applyFont="1" applyFill="1" applyBorder="1" applyAlignment="1">
      <alignment horizontal="right" wrapText="1"/>
    </xf>
    <xf numFmtId="0" fontId="25" fillId="0" borderId="0" xfId="24" applyFont="1" applyFill="1" applyBorder="1" applyAlignment="1">
      <alignment horizontal="right" wrapText="1"/>
    </xf>
    <xf numFmtId="0" fontId="21" fillId="0" borderId="0" xfId="0" quotePrefix="1" applyFont="1"/>
    <xf numFmtId="3" fontId="4" fillId="0" borderId="23" xfId="1" applyNumberFormat="1" applyFont="1" applyFill="1" applyBorder="1" applyAlignment="1">
      <alignment horizontal="center" wrapText="1"/>
    </xf>
    <xf numFmtId="165" fontId="4" fillId="0" borderId="32" xfId="38" applyNumberFormat="1" applyFont="1" applyFill="1" applyBorder="1" applyAlignment="1">
      <alignment horizontal="center"/>
    </xf>
    <xf numFmtId="3" fontId="4" fillId="0" borderId="30" xfId="1" applyNumberFormat="1" applyFont="1" applyFill="1" applyBorder="1" applyAlignment="1">
      <alignment horizontal="center" wrapText="1"/>
    </xf>
    <xf numFmtId="0" fontId="2" fillId="0" borderId="0" xfId="32" applyFont="1" applyFill="1"/>
    <xf numFmtId="3" fontId="4" fillId="0" borderId="0" xfId="1" applyNumberFormat="1" applyFont="1" applyFill="1" applyBorder="1" applyAlignment="1">
      <alignment horizontal="center"/>
    </xf>
    <xf numFmtId="0" fontId="0" fillId="0" borderId="0" xfId="0" applyFill="1" applyBorder="1"/>
    <xf numFmtId="0" fontId="4" fillId="0" borderId="0" xfId="31" applyFont="1" applyFill="1" applyAlignment="1">
      <alignment horizontal="center" wrapText="1"/>
    </xf>
    <xf numFmtId="0" fontId="29" fillId="0" borderId="0" xfId="0" applyFont="1"/>
    <xf numFmtId="0" fontId="11" fillId="0" borderId="0" xfId="3" applyFont="1" applyAlignment="1" applyProtection="1"/>
    <xf numFmtId="165" fontId="4" fillId="0" borderId="0" xfId="38" applyNumberFormat="1" applyFont="1" applyFill="1" applyBorder="1" applyAlignment="1">
      <alignment horizontal="center"/>
    </xf>
    <xf numFmtId="0" fontId="4" fillId="0" borderId="0" xfId="0" applyFont="1" applyFill="1" applyBorder="1" applyAlignment="1">
      <alignment horizontal="right"/>
    </xf>
    <xf numFmtId="3" fontId="4" fillId="0" borderId="3" xfId="1" applyNumberFormat="1" applyFont="1" applyFill="1" applyBorder="1" applyAlignment="1">
      <alignment horizontal="center" wrapText="1"/>
    </xf>
    <xf numFmtId="3" fontId="4" fillId="0" borderId="25" xfId="1" applyNumberFormat="1" applyFont="1" applyFill="1" applyBorder="1" applyAlignment="1">
      <alignment horizontal="center" wrapText="1"/>
    </xf>
    <xf numFmtId="3" fontId="4" fillId="0" borderId="22" xfId="1" applyNumberFormat="1" applyFont="1" applyFill="1" applyBorder="1" applyAlignment="1">
      <alignment horizontal="center" wrapText="1"/>
    </xf>
    <xf numFmtId="0" fontId="2" fillId="0" borderId="16" xfId="0" applyFont="1" applyFill="1" applyBorder="1" applyAlignment="1">
      <alignment horizontal="center" wrapText="1"/>
    </xf>
    <xf numFmtId="0" fontId="2" fillId="0" borderId="18" xfId="0" applyFont="1" applyFill="1" applyBorder="1" applyAlignment="1">
      <alignment horizontal="center" wrapText="1"/>
    </xf>
    <xf numFmtId="3" fontId="4" fillId="0" borderId="31" xfId="1" applyNumberFormat="1" applyFont="1" applyFill="1" applyBorder="1" applyAlignment="1">
      <alignment horizontal="center" wrapText="1"/>
    </xf>
    <xf numFmtId="0" fontId="22" fillId="0" borderId="0" xfId="0" applyFont="1" applyFill="1" applyBorder="1"/>
    <xf numFmtId="0" fontId="4" fillId="0" borderId="0" xfId="31" applyFont="1" applyFill="1"/>
    <xf numFmtId="0" fontId="2" fillId="0" borderId="0" xfId="31" applyFont="1" applyFill="1"/>
    <xf numFmtId="0" fontId="22" fillId="0" borderId="0" xfId="31" applyFont="1" applyFill="1"/>
    <xf numFmtId="1" fontId="13" fillId="0" borderId="48" xfId="9" applyNumberFormat="1" applyFont="1" applyFill="1" applyBorder="1" applyAlignment="1">
      <alignment horizontal="center" wrapText="1"/>
    </xf>
    <xf numFmtId="1" fontId="13" fillId="0" borderId="7" xfId="9" applyNumberFormat="1" applyFont="1" applyFill="1" applyBorder="1" applyAlignment="1">
      <alignment horizontal="center" wrapText="1"/>
    </xf>
    <xf numFmtId="3" fontId="13" fillId="0" borderId="3" xfId="10" applyNumberFormat="1" applyFont="1" applyFill="1" applyBorder="1" applyAlignment="1">
      <alignment horizontal="center" wrapText="1"/>
    </xf>
    <xf numFmtId="3" fontId="2" fillId="0" borderId="15" xfId="31" applyNumberFormat="1" applyFont="1" applyFill="1" applyBorder="1" applyAlignment="1">
      <alignment horizontal="center"/>
    </xf>
    <xf numFmtId="0" fontId="2" fillId="0" borderId="0" xfId="31" applyFont="1" applyFill="1" applyBorder="1" applyAlignment="1">
      <alignment horizontal="center"/>
    </xf>
    <xf numFmtId="3" fontId="2" fillId="0" borderId="0" xfId="31" applyNumberFormat="1" applyFont="1" applyFill="1" applyBorder="1" applyAlignment="1">
      <alignment horizontal="center"/>
    </xf>
    <xf numFmtId="0" fontId="2" fillId="0" borderId="0" xfId="0" applyFont="1" applyFill="1" applyAlignment="1">
      <alignment horizontal="left" wrapText="1"/>
    </xf>
    <xf numFmtId="0" fontId="2" fillId="0" borderId="0" xfId="0" applyFont="1" applyFill="1" applyAlignment="1">
      <alignment wrapText="1"/>
    </xf>
    <xf numFmtId="0" fontId="4" fillId="0" borderId="0" xfId="31" applyFont="1" applyFill="1" applyAlignment="1">
      <alignment vertical="top" wrapText="1"/>
    </xf>
    <xf numFmtId="0" fontId="25" fillId="0" borderId="0" xfId="12" applyFont="1" applyFill="1" applyBorder="1" applyAlignment="1">
      <alignment horizontal="center"/>
    </xf>
    <xf numFmtId="0" fontId="25" fillId="0" borderId="0" xfId="12" applyFont="1" applyFill="1" applyBorder="1" applyAlignment="1">
      <alignment horizontal="right" wrapText="1"/>
    </xf>
    <xf numFmtId="0" fontId="5" fillId="0" borderId="0" xfId="12" applyFill="1" applyBorder="1"/>
    <xf numFmtId="3" fontId="4" fillId="0" borderId="0" xfId="0" applyNumberFormat="1" applyFont="1" applyFill="1"/>
    <xf numFmtId="3" fontId="13" fillId="0" borderId="24" xfId="10" applyNumberFormat="1" applyFont="1" applyFill="1" applyBorder="1" applyAlignment="1">
      <alignment horizontal="center"/>
    </xf>
    <xf numFmtId="3" fontId="13" fillId="0" borderId="25" xfId="10" applyNumberFormat="1" applyFont="1" applyFill="1" applyBorder="1" applyAlignment="1">
      <alignment horizontal="center" wrapText="1"/>
    </xf>
    <xf numFmtId="3" fontId="13" fillId="0" borderId="19" xfId="10" applyNumberFormat="1" applyFont="1" applyFill="1" applyBorder="1" applyAlignment="1">
      <alignment horizontal="center"/>
    </xf>
    <xf numFmtId="0" fontId="2" fillId="0" borderId="13" xfId="0" applyFont="1" applyFill="1" applyBorder="1" applyAlignment="1">
      <alignment horizontal="center"/>
    </xf>
    <xf numFmtId="3" fontId="4" fillId="0" borderId="20" xfId="1" applyNumberFormat="1" applyFont="1" applyFill="1" applyBorder="1" applyAlignment="1">
      <alignment horizontal="center" wrapText="1"/>
    </xf>
    <xf numFmtId="0" fontId="25" fillId="0" borderId="0" xfId="17" applyFont="1" applyFill="1" applyBorder="1" applyAlignment="1">
      <alignment horizontal="right" wrapText="1"/>
    </xf>
    <xf numFmtId="0" fontId="5" fillId="0" borderId="0" xfId="17" applyFill="1" applyBorder="1"/>
    <xf numFmtId="0" fontId="4" fillId="0" borderId="0" xfId="0" applyFont="1" applyAlignment="1">
      <alignment horizontal="center"/>
    </xf>
    <xf numFmtId="0" fontId="3" fillId="0" borderId="0" xfId="0" applyFont="1" applyAlignment="1">
      <alignment horizontal="left"/>
    </xf>
    <xf numFmtId="0" fontId="30" fillId="0" borderId="0" xfId="0" applyFont="1" applyFill="1"/>
    <xf numFmtId="0" fontId="11" fillId="0" borderId="0" xfId="3" applyFill="1" applyAlignment="1" applyProtection="1">
      <alignment wrapText="1"/>
    </xf>
    <xf numFmtId="0" fontId="4" fillId="0" borderId="0" xfId="0" applyFont="1" applyFill="1" applyAlignment="1">
      <alignment horizontal="center" wrapText="1"/>
    </xf>
    <xf numFmtId="3" fontId="4" fillId="0" borderId="12" xfId="1" applyNumberFormat="1" applyFont="1" applyFill="1" applyBorder="1" applyAlignment="1">
      <alignment horizontal="center" wrapText="1"/>
    </xf>
    <xf numFmtId="3" fontId="2" fillId="0" borderId="0" xfId="31" applyNumberFormat="1" applyFont="1" applyFill="1" applyBorder="1" applyAlignment="1"/>
    <xf numFmtId="3" fontId="2" fillId="0" borderId="14" xfId="31" applyNumberFormat="1" applyFont="1" applyFill="1" applyBorder="1" applyAlignment="1">
      <alignment horizontal="center"/>
    </xf>
    <xf numFmtId="0" fontId="2" fillId="0" borderId="17" xfId="0" applyFont="1" applyFill="1" applyBorder="1" applyAlignment="1">
      <alignment horizontal="center" wrapText="1"/>
    </xf>
    <xf numFmtId="10" fontId="2" fillId="0" borderId="10" xfId="38" applyNumberFormat="1" applyFont="1" applyFill="1" applyBorder="1" applyAlignment="1">
      <alignment horizontal="center"/>
    </xf>
    <xf numFmtId="3" fontId="2" fillId="0" borderId="29" xfId="31" applyNumberFormat="1" applyFont="1" applyFill="1" applyBorder="1" applyAlignment="1">
      <alignment horizontal="center"/>
    </xf>
    <xf numFmtId="0" fontId="9" fillId="0" borderId="0" xfId="0" applyFont="1" applyFill="1" applyBorder="1" applyAlignment="1">
      <alignment wrapText="1"/>
    </xf>
    <xf numFmtId="166" fontId="2" fillId="0" borderId="10" xfId="38" applyNumberFormat="1" applyFont="1" applyFill="1" applyBorder="1" applyAlignment="1">
      <alignment horizontal="center"/>
    </xf>
    <xf numFmtId="3" fontId="2" fillId="0" borderId="10" xfId="31" applyNumberFormat="1" applyFont="1" applyFill="1" applyBorder="1" applyAlignment="1">
      <alignment horizontal="center"/>
    </xf>
    <xf numFmtId="0" fontId="2" fillId="0" borderId="13" xfId="31" applyFont="1" applyFill="1" applyBorder="1" applyAlignment="1">
      <alignment horizontal="center"/>
    </xf>
    <xf numFmtId="0" fontId="1" fillId="0" borderId="0" xfId="31" applyFont="1" applyFill="1"/>
    <xf numFmtId="0" fontId="1" fillId="0" borderId="0" xfId="0" applyFont="1" applyFill="1" applyBorder="1"/>
    <xf numFmtId="0" fontId="2" fillId="0" borderId="38" xfId="0" applyFont="1" applyFill="1" applyBorder="1" applyAlignment="1">
      <alignment horizontal="center" wrapText="1"/>
    </xf>
    <xf numFmtId="0" fontId="1" fillId="0" borderId="0" xfId="0" applyFont="1" applyFill="1"/>
    <xf numFmtId="0" fontId="2" fillId="0" borderId="14" xfId="0" applyFont="1" applyFill="1" applyBorder="1" applyAlignment="1">
      <alignment horizontal="center" wrapText="1"/>
    </xf>
    <xf numFmtId="0" fontId="1" fillId="0" borderId="0" xfId="0" applyFont="1"/>
    <xf numFmtId="0" fontId="2" fillId="0" borderId="6" xfId="31" applyFont="1" applyFill="1" applyBorder="1" applyAlignment="1">
      <alignment horizontal="center"/>
    </xf>
    <xf numFmtId="3" fontId="0" fillId="0" borderId="0" xfId="0" applyNumberFormat="1" applyFill="1" applyBorder="1"/>
    <xf numFmtId="165" fontId="1" fillId="0" borderId="5" xfId="38" applyNumberFormat="1" applyFont="1" applyFill="1" applyBorder="1" applyAlignment="1">
      <alignment horizontal="center"/>
    </xf>
    <xf numFmtId="165" fontId="1" fillId="0" borderId="8" xfId="38" applyNumberFormat="1" applyFont="1" applyFill="1" applyBorder="1" applyAlignment="1">
      <alignment horizontal="center"/>
    </xf>
    <xf numFmtId="165" fontId="1" fillId="0" borderId="21" xfId="38" applyNumberFormat="1" applyFont="1" applyFill="1" applyBorder="1" applyAlignment="1">
      <alignment horizontal="center"/>
    </xf>
    <xf numFmtId="0" fontId="1" fillId="0" borderId="0" xfId="0" applyFont="1" applyFill="1" applyAlignment="1">
      <alignment wrapText="1"/>
    </xf>
    <xf numFmtId="165" fontId="0" fillId="0" borderId="0" xfId="0" applyNumberFormat="1" applyFill="1" applyBorder="1"/>
    <xf numFmtId="0" fontId="2" fillId="0" borderId="20" xfId="31" applyFont="1" applyFill="1" applyBorder="1" applyAlignment="1">
      <alignment horizontal="center" vertical="top" wrapText="1"/>
    </xf>
    <xf numFmtId="0" fontId="2" fillId="0" borderId="12" xfId="31" applyFont="1" applyFill="1" applyBorder="1" applyAlignment="1">
      <alignment horizontal="center" vertical="top" wrapText="1"/>
    </xf>
    <xf numFmtId="0" fontId="2" fillId="0" borderId="21" xfId="31" applyFont="1" applyFill="1" applyBorder="1" applyAlignment="1">
      <alignment horizontal="center" vertical="top" wrapText="1"/>
    </xf>
    <xf numFmtId="1" fontId="13" fillId="0" borderId="2" xfId="9" applyNumberFormat="1" applyFont="1" applyFill="1" applyBorder="1" applyAlignment="1">
      <alignment horizontal="center" wrapText="1"/>
    </xf>
    <xf numFmtId="0" fontId="2" fillId="0" borderId="37" xfId="31" applyFont="1" applyFill="1" applyBorder="1" applyAlignment="1">
      <alignment horizontal="center" vertical="top" wrapText="1"/>
    </xf>
    <xf numFmtId="3" fontId="2" fillId="0" borderId="51" xfId="1" applyNumberFormat="1" applyFont="1" applyFill="1" applyBorder="1" applyAlignment="1">
      <alignment horizontal="center"/>
    </xf>
    <xf numFmtId="0" fontId="5" fillId="0" borderId="2" xfId="13" applyFont="1" applyFill="1" applyBorder="1" applyAlignment="1">
      <alignment horizontal="center" wrapText="1"/>
    </xf>
    <xf numFmtId="3" fontId="5" fillId="0" borderId="3" xfId="14" applyNumberFormat="1" applyFont="1" applyFill="1" applyBorder="1" applyAlignment="1">
      <alignment horizontal="center" wrapText="1"/>
    </xf>
    <xf numFmtId="3" fontId="5" fillId="0" borderId="24" xfId="14" applyNumberFormat="1" applyFont="1" applyFill="1" applyBorder="1" applyAlignment="1">
      <alignment horizontal="center" wrapText="1"/>
    </xf>
    <xf numFmtId="3" fontId="5" fillId="0" borderId="25" xfId="14" applyNumberFormat="1" applyFont="1" applyFill="1" applyBorder="1" applyAlignment="1">
      <alignment horizontal="center" wrapText="1"/>
    </xf>
    <xf numFmtId="3" fontId="5" fillId="0" borderId="19" xfId="14" applyNumberFormat="1" applyFont="1" applyFill="1" applyBorder="1" applyAlignment="1">
      <alignment horizontal="center" wrapText="1"/>
    </xf>
    <xf numFmtId="3" fontId="5" fillId="0" borderId="12" xfId="14" applyNumberFormat="1" applyFont="1" applyFill="1" applyBorder="1" applyAlignment="1">
      <alignment horizontal="center" wrapText="1"/>
    </xf>
    <xf numFmtId="3" fontId="5" fillId="0" borderId="20" xfId="14" applyNumberFormat="1" applyFont="1" applyFill="1" applyBorder="1" applyAlignment="1">
      <alignment horizontal="center" wrapText="1"/>
    </xf>
    <xf numFmtId="0" fontId="33" fillId="0" borderId="7" xfId="25" applyFont="1" applyFill="1" applyBorder="1" applyAlignment="1">
      <alignment horizontal="center" wrapText="1"/>
    </xf>
    <xf numFmtId="0" fontId="33" fillId="0" borderId="7" xfId="26" applyFont="1" applyFill="1" applyBorder="1" applyAlignment="1">
      <alignment horizontal="center" wrapText="1"/>
    </xf>
    <xf numFmtId="0" fontId="33" fillId="0" borderId="0" xfId="16" applyFont="1" applyFill="1" applyBorder="1" applyAlignment="1">
      <alignment horizontal="right" wrapText="1"/>
    </xf>
    <xf numFmtId="0" fontId="33" fillId="0" borderId="0" xfId="16" applyFont="1" applyFill="1" applyBorder="1" applyAlignment="1">
      <alignment horizontal="center"/>
    </xf>
    <xf numFmtId="0" fontId="34" fillId="0" borderId="0" xfId="16" applyFill="1" applyBorder="1"/>
    <xf numFmtId="0" fontId="33" fillId="0" borderId="0" xfId="18" applyFont="1" applyFill="1" applyBorder="1" applyAlignment="1">
      <alignment horizontal="center"/>
    </xf>
    <xf numFmtId="0" fontId="33" fillId="0" borderId="0" xfId="18" applyFont="1" applyFill="1" applyBorder="1" applyAlignment="1">
      <alignment horizontal="right" wrapText="1"/>
    </xf>
    <xf numFmtId="0" fontId="34" fillId="0" borderId="0" xfId="18" applyFill="1" applyBorder="1"/>
    <xf numFmtId="165" fontId="1" fillId="0" borderId="0" xfId="38" applyNumberFormat="1" applyFont="1" applyFill="1" applyBorder="1" applyAlignment="1">
      <alignment horizontal="center"/>
    </xf>
    <xf numFmtId="0" fontId="33" fillId="0" borderId="0" xfId="19" applyFont="1" applyFill="1" applyBorder="1" applyAlignment="1">
      <alignment horizontal="center"/>
    </xf>
    <xf numFmtId="0" fontId="33" fillId="0" borderId="0" xfId="19" applyFont="1" applyFill="1" applyBorder="1" applyAlignment="1">
      <alignment horizontal="right" wrapText="1"/>
    </xf>
    <xf numFmtId="0" fontId="34" fillId="0" borderId="0" xfId="19" applyFill="1" applyBorder="1"/>
    <xf numFmtId="0" fontId="34" fillId="0" borderId="0" xfId="21" applyFill="1" applyBorder="1"/>
    <xf numFmtId="0" fontId="33" fillId="0" borderId="0" xfId="25" applyFont="1" applyFill="1" applyBorder="1" applyAlignment="1">
      <alignment horizontal="center"/>
    </xf>
    <xf numFmtId="0" fontId="33" fillId="0" borderId="0" xfId="25" applyFont="1" applyFill="1" applyBorder="1" applyAlignment="1">
      <alignment horizontal="right" wrapText="1"/>
    </xf>
    <xf numFmtId="0" fontId="34" fillId="0" borderId="0" xfId="25" applyFill="1" applyBorder="1"/>
    <xf numFmtId="0" fontId="33" fillId="0" borderId="0" xfId="26" applyFont="1" applyFill="1" applyBorder="1" applyAlignment="1">
      <alignment horizontal="center"/>
    </xf>
    <xf numFmtId="0" fontId="33" fillId="0" borderId="0" xfId="26" applyFont="1" applyFill="1" applyBorder="1" applyAlignment="1">
      <alignment horizontal="right" wrapText="1"/>
    </xf>
    <xf numFmtId="0" fontId="34" fillId="0" borderId="0" xfId="26" applyFill="1" applyBorder="1"/>
    <xf numFmtId="0" fontId="4" fillId="0" borderId="0" xfId="0" applyFont="1" applyFill="1" applyBorder="1" applyAlignment="1">
      <alignment wrapText="1"/>
    </xf>
    <xf numFmtId="0" fontId="33" fillId="0" borderId="0" xfId="27" applyFont="1" applyFill="1" applyBorder="1" applyAlignment="1">
      <alignment horizontal="right" wrapText="1"/>
    </xf>
    <xf numFmtId="0" fontId="34" fillId="0" borderId="0" xfId="27" applyFill="1" applyBorder="1"/>
    <xf numFmtId="0" fontId="33" fillId="0" borderId="0" xfId="28" applyFont="1" applyFill="1" applyBorder="1" applyAlignment="1">
      <alignment horizontal="right" wrapText="1"/>
    </xf>
    <xf numFmtId="0" fontId="34" fillId="0" borderId="0" xfId="28" applyFill="1" applyBorder="1"/>
    <xf numFmtId="3" fontId="2" fillId="0" borderId="0" xfId="1" applyNumberFormat="1" applyFont="1" applyFill="1" applyBorder="1" applyAlignment="1">
      <alignment horizontal="center"/>
    </xf>
    <xf numFmtId="3" fontId="4" fillId="0" borderId="0" xfId="31" applyNumberFormat="1" applyFont="1" applyFill="1"/>
    <xf numFmtId="3" fontId="4" fillId="0" borderId="3" xfId="1" applyNumberFormat="1" applyFont="1" applyFill="1" applyBorder="1" applyAlignment="1">
      <alignment horizontal="center"/>
    </xf>
    <xf numFmtId="3" fontId="4" fillId="0" borderId="24" xfId="1" applyNumberFormat="1" applyFont="1" applyFill="1" applyBorder="1" applyAlignment="1">
      <alignment horizontal="center"/>
    </xf>
    <xf numFmtId="3" fontId="4" fillId="0" borderId="25" xfId="1" applyNumberFormat="1" applyFont="1" applyFill="1" applyBorder="1" applyAlignment="1">
      <alignment horizontal="center"/>
    </xf>
    <xf numFmtId="3" fontId="4" fillId="0" borderId="8" xfId="1" applyNumberFormat="1" applyFont="1" applyFill="1" applyBorder="1" applyAlignment="1">
      <alignment horizontal="center"/>
    </xf>
    <xf numFmtId="3" fontId="4" fillId="0" borderId="19" xfId="1" applyNumberFormat="1" applyFont="1" applyFill="1" applyBorder="1" applyAlignment="1">
      <alignment horizontal="center"/>
    </xf>
    <xf numFmtId="3" fontId="4" fillId="0" borderId="5" xfId="1" applyNumberFormat="1" applyFont="1" applyFill="1" applyBorder="1" applyAlignment="1">
      <alignment horizontal="center"/>
    </xf>
    <xf numFmtId="1" fontId="13" fillId="0" borderId="27" xfId="9" applyNumberFormat="1" applyFont="1" applyFill="1" applyBorder="1" applyAlignment="1">
      <alignment horizontal="center" wrapText="1"/>
    </xf>
    <xf numFmtId="0" fontId="33" fillId="0" borderId="0" xfId="25" applyFont="1" applyFill="1" applyBorder="1" applyAlignment="1">
      <alignment horizontal="center" wrapText="1"/>
    </xf>
    <xf numFmtId="0" fontId="33" fillId="0" borderId="0" xfId="23" applyFont="1" applyFill="1" applyBorder="1" applyAlignment="1">
      <alignment horizontal="center" wrapText="1"/>
    </xf>
    <xf numFmtId="0" fontId="25" fillId="0" borderId="0" xfId="21" applyFont="1" applyFill="1" applyBorder="1" applyAlignment="1">
      <alignment horizontal="right" wrapText="1"/>
    </xf>
    <xf numFmtId="0" fontId="38" fillId="0" borderId="0" xfId="41" applyFont="1" applyFill="1" applyBorder="1" applyAlignment="1">
      <alignment horizontal="right" wrapText="1"/>
    </xf>
    <xf numFmtId="0" fontId="38" fillId="0" borderId="0" xfId="41" applyFont="1" applyFill="1" applyBorder="1" applyAlignment="1">
      <alignment horizontal="center"/>
    </xf>
    <xf numFmtId="0" fontId="39" fillId="0" borderId="0" xfId="41" applyFill="1" applyBorder="1"/>
    <xf numFmtId="0" fontId="38" fillId="0" borderId="0" xfId="42" applyFont="1" applyFill="1" applyBorder="1" applyAlignment="1">
      <alignment horizontal="right" wrapText="1"/>
    </xf>
    <xf numFmtId="0" fontId="38" fillId="0" borderId="0" xfId="42" applyFont="1" applyFill="1" applyBorder="1" applyAlignment="1">
      <alignment horizontal="center"/>
    </xf>
    <xf numFmtId="3" fontId="4" fillId="0" borderId="0" xfId="0" applyNumberFormat="1" applyFont="1" applyFill="1" applyBorder="1"/>
    <xf numFmtId="0" fontId="38" fillId="0" borderId="0" xfId="43" applyFont="1" applyFill="1" applyBorder="1" applyAlignment="1">
      <alignment horizontal="right" wrapText="1"/>
    </xf>
    <xf numFmtId="0" fontId="38" fillId="0" borderId="0" xfId="43" applyFont="1" applyFill="1" applyBorder="1" applyAlignment="1">
      <alignment horizontal="center"/>
    </xf>
    <xf numFmtId="165" fontId="0" fillId="0" borderId="0" xfId="38" applyNumberFormat="1" applyFont="1" applyFill="1" applyBorder="1"/>
    <xf numFmtId="0" fontId="1" fillId="0" borderId="0" xfId="0" applyFont="1" applyFill="1" applyBorder="1" applyAlignment="1">
      <alignment horizontal="center"/>
    </xf>
    <xf numFmtId="0" fontId="38" fillId="0" borderId="0" xfId="44" applyFont="1" applyFill="1" applyBorder="1" applyAlignment="1">
      <alignment horizontal="right" wrapText="1"/>
    </xf>
    <xf numFmtId="0" fontId="39" fillId="0" borderId="0" xfId="44" applyFill="1" applyBorder="1"/>
    <xf numFmtId="0" fontId="4" fillId="0" borderId="19" xfId="1" applyNumberFormat="1" applyFont="1" applyFill="1" applyBorder="1" applyAlignment="1">
      <alignment horizontal="center" wrapText="1"/>
    </xf>
    <xf numFmtId="3" fontId="5" fillId="0" borderId="0" xfId="14" applyNumberFormat="1" applyFont="1" applyFill="1" applyBorder="1" applyAlignment="1">
      <alignment horizontal="center" wrapText="1"/>
    </xf>
    <xf numFmtId="0" fontId="5" fillId="0" borderId="0" xfId="21" applyFont="1" applyFill="1" applyBorder="1"/>
    <xf numFmtId="0" fontId="36" fillId="0" borderId="0" xfId="40" applyFill="1" applyBorder="1"/>
    <xf numFmtId="0" fontId="38" fillId="0" borderId="0" xfId="45" applyFont="1" applyFill="1" applyBorder="1" applyAlignment="1">
      <alignment horizontal="right" wrapText="1"/>
    </xf>
    <xf numFmtId="0" fontId="39" fillId="0" borderId="0" xfId="45" applyFill="1" applyBorder="1"/>
    <xf numFmtId="0" fontId="38" fillId="0" borderId="0" xfId="46" applyFont="1" applyFill="1" applyBorder="1" applyAlignment="1">
      <alignment horizontal="center"/>
    </xf>
    <xf numFmtId="0" fontId="1" fillId="0" borderId="0" xfId="0" applyFont="1" applyAlignment="1">
      <alignment wrapText="1"/>
    </xf>
    <xf numFmtId="0" fontId="25" fillId="0" borderId="7" xfId="29" applyFont="1" applyFill="1" applyBorder="1" applyAlignment="1">
      <alignment horizontal="center" wrapText="1"/>
    </xf>
    <xf numFmtId="3" fontId="1" fillId="0" borderId="24" xfId="1" applyNumberFormat="1" applyFont="1" applyFill="1" applyBorder="1" applyAlignment="1">
      <alignment horizontal="center" wrapText="1"/>
    </xf>
    <xf numFmtId="3" fontId="1" fillId="0" borderId="25" xfId="1" applyNumberFormat="1" applyFont="1" applyFill="1" applyBorder="1" applyAlignment="1">
      <alignment horizontal="center" wrapText="1"/>
    </xf>
    <xf numFmtId="0" fontId="1" fillId="0" borderId="0" xfId="0" applyFont="1" applyAlignment="1">
      <alignment horizontal="right"/>
    </xf>
    <xf numFmtId="3" fontId="1" fillId="0" borderId="19" xfId="1" applyNumberFormat="1" applyFont="1" applyFill="1" applyBorder="1" applyAlignment="1">
      <alignment horizontal="center" wrapText="1"/>
    </xf>
    <xf numFmtId="3" fontId="1" fillId="0" borderId="3" xfId="1" applyNumberFormat="1" applyFont="1" applyFill="1" applyBorder="1" applyAlignment="1">
      <alignment horizontal="center" wrapText="1"/>
    </xf>
    <xf numFmtId="3" fontId="1" fillId="0" borderId="23" xfId="1" applyNumberFormat="1" applyFont="1" applyFill="1" applyBorder="1" applyAlignment="1">
      <alignment horizontal="center" wrapText="1"/>
    </xf>
    <xf numFmtId="3" fontId="1" fillId="0" borderId="22" xfId="1" applyNumberFormat="1" applyFont="1" applyFill="1" applyBorder="1" applyAlignment="1">
      <alignment horizontal="center" wrapText="1"/>
    </xf>
    <xf numFmtId="165" fontId="1" fillId="0" borderId="9" xfId="38" applyNumberFormat="1" applyFont="1" applyFill="1" applyBorder="1" applyAlignment="1">
      <alignment horizontal="center"/>
    </xf>
    <xf numFmtId="3" fontId="1" fillId="0" borderId="0" xfId="1" applyNumberFormat="1" applyFont="1" applyFill="1" applyBorder="1" applyAlignment="1">
      <alignment horizontal="center"/>
    </xf>
    <xf numFmtId="0" fontId="5" fillId="0" borderId="0" xfId="11" applyFont="1" applyFill="1" applyBorder="1" applyAlignment="1">
      <alignment horizontal="right" wrapText="1"/>
    </xf>
    <xf numFmtId="0" fontId="1" fillId="0" borderId="0" xfId="0" applyFont="1" applyFill="1" applyBorder="1" applyAlignment="1">
      <alignment wrapText="1"/>
    </xf>
    <xf numFmtId="0" fontId="0" fillId="0" borderId="0" xfId="0"/>
    <xf numFmtId="3" fontId="1" fillId="0" borderId="0" xfId="0" applyNumberFormat="1" applyFont="1" applyFill="1" applyBorder="1"/>
    <xf numFmtId="0" fontId="1" fillId="0" borderId="0" xfId="0" applyFont="1" applyAlignment="1">
      <alignment horizontal="center" wrapText="1"/>
    </xf>
    <xf numFmtId="3" fontId="13" fillId="0" borderId="20" xfId="10" applyNumberFormat="1" applyFont="1" applyFill="1" applyBorder="1" applyAlignment="1">
      <alignment horizontal="center"/>
    </xf>
    <xf numFmtId="3" fontId="13" fillId="0" borderId="12" xfId="10" applyNumberFormat="1" applyFont="1" applyFill="1" applyBorder="1" applyAlignment="1">
      <alignment horizontal="center" wrapText="1"/>
    </xf>
    <xf numFmtId="3"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0" fontId="0" fillId="0" borderId="0" xfId="0" applyAlignment="1"/>
    <xf numFmtId="166" fontId="2" fillId="0" borderId="0" xfId="38" applyNumberFormat="1" applyFont="1" applyFill="1" applyBorder="1" applyAlignment="1">
      <alignment horizontal="center"/>
    </xf>
    <xf numFmtId="0" fontId="1" fillId="0" borderId="0" xfId="0" applyFont="1" applyAlignment="1">
      <alignment horizontal="left"/>
    </xf>
    <xf numFmtId="0" fontId="23" fillId="0" borderId="29" xfId="30" applyFont="1" applyFill="1" applyBorder="1" applyAlignment="1">
      <alignment horizontal="center" wrapText="1"/>
    </xf>
    <xf numFmtId="0" fontId="23" fillId="0" borderId="15" xfId="30" applyFont="1" applyFill="1" applyBorder="1" applyAlignment="1">
      <alignment horizontal="center"/>
    </xf>
    <xf numFmtId="3" fontId="23" fillId="0" borderId="10" xfId="30" applyNumberFormat="1" applyFont="1" applyFill="1" applyBorder="1" applyAlignment="1">
      <alignment horizontal="center" wrapText="1"/>
    </xf>
    <xf numFmtId="0" fontId="1" fillId="0" borderId="19" xfId="0" applyFont="1" applyBorder="1" applyAlignment="1">
      <alignment horizontal="center"/>
    </xf>
    <xf numFmtId="0" fontId="1" fillId="0" borderId="23" xfId="0" applyFont="1" applyBorder="1" applyAlignment="1">
      <alignment horizontal="center"/>
    </xf>
    <xf numFmtId="0" fontId="23" fillId="0" borderId="15" xfId="30" applyFont="1" applyFill="1" applyBorder="1" applyAlignment="1">
      <alignment horizontal="center" wrapText="1"/>
    </xf>
    <xf numFmtId="0" fontId="25" fillId="0" borderId="0" xfId="40" applyFont="1" applyFill="1" applyBorder="1" applyAlignment="1">
      <alignment horizontal="right" wrapText="1"/>
    </xf>
    <xf numFmtId="3" fontId="38" fillId="0" borderId="0" xfId="41" applyNumberFormat="1" applyFont="1" applyFill="1" applyBorder="1" applyAlignment="1">
      <alignment horizontal="center"/>
    </xf>
    <xf numFmtId="10" fontId="38" fillId="0" borderId="0" xfId="41" applyNumberFormat="1" applyFont="1" applyFill="1" applyBorder="1" applyAlignment="1">
      <alignment horizontal="center"/>
    </xf>
    <xf numFmtId="0" fontId="1" fillId="0" borderId="0" xfId="0" applyFont="1" applyFill="1" applyAlignment="1">
      <alignment vertical="top" wrapText="1"/>
    </xf>
    <xf numFmtId="0" fontId="5" fillId="0" borderId="0" xfId="11" applyFont="1" applyFill="1" applyBorder="1" applyAlignment="1">
      <alignment horizontal="center" wrapText="1"/>
    </xf>
    <xf numFmtId="3" fontId="1" fillId="0" borderId="0" xfId="0" applyNumberFormat="1" applyFont="1" applyFill="1"/>
    <xf numFmtId="0" fontId="35" fillId="0" borderId="0" xfId="0" applyFont="1" applyAlignment="1">
      <alignment vertical="center"/>
    </xf>
    <xf numFmtId="0" fontId="41" fillId="0" borderId="0" xfId="0" applyFont="1" applyAlignment="1">
      <alignment horizontal="left" vertical="center"/>
    </xf>
    <xf numFmtId="0" fontId="42" fillId="0" borderId="0" xfId="0" applyFont="1" applyAlignment="1">
      <alignment vertical="center" wrapText="1"/>
    </xf>
    <xf numFmtId="14" fontId="43" fillId="0" borderId="0" xfId="0" applyNumberFormat="1" applyFont="1" applyAlignment="1">
      <alignment vertical="center" wrapText="1"/>
    </xf>
    <xf numFmtId="14" fontId="43" fillId="0" borderId="63" xfId="0" applyNumberFormat="1" applyFont="1" applyBorder="1" applyAlignment="1">
      <alignment vertical="center" wrapText="1"/>
    </xf>
    <xf numFmtId="1" fontId="5" fillId="0" borderId="27" xfId="9" applyNumberFormat="1" applyFont="1" applyFill="1" applyBorder="1" applyAlignment="1">
      <alignment horizontal="center" wrapText="1"/>
    </xf>
    <xf numFmtId="3" fontId="1" fillId="0" borderId="24" xfId="1" applyNumberFormat="1" applyFont="1" applyFill="1" applyBorder="1" applyAlignment="1">
      <alignment horizontal="center"/>
    </xf>
    <xf numFmtId="3" fontId="1" fillId="0" borderId="25" xfId="1" applyNumberFormat="1" applyFont="1" applyFill="1" applyBorder="1" applyAlignment="1">
      <alignment horizontal="center"/>
    </xf>
    <xf numFmtId="3" fontId="1" fillId="0" borderId="8" xfId="1" applyNumberFormat="1" applyFont="1" applyFill="1" applyBorder="1" applyAlignment="1">
      <alignment horizontal="center"/>
    </xf>
    <xf numFmtId="3" fontId="1" fillId="0" borderId="46" xfId="1" applyNumberFormat="1" applyFont="1" applyFill="1" applyBorder="1" applyAlignment="1">
      <alignment horizontal="center"/>
    </xf>
    <xf numFmtId="3" fontId="1" fillId="0" borderId="48" xfId="1" applyNumberFormat="1" applyFont="1" applyFill="1" applyBorder="1" applyAlignment="1">
      <alignment horizontal="center"/>
    </xf>
    <xf numFmtId="1" fontId="5" fillId="0" borderId="2" xfId="9" applyNumberFormat="1" applyFont="1" applyFill="1" applyBorder="1" applyAlignment="1">
      <alignment horizontal="center" wrapText="1"/>
    </xf>
    <xf numFmtId="3" fontId="1" fillId="0" borderId="19" xfId="1" applyNumberFormat="1" applyFont="1" applyFill="1" applyBorder="1" applyAlignment="1">
      <alignment horizontal="center"/>
    </xf>
    <xf numFmtId="3" fontId="1" fillId="0" borderId="3" xfId="1" applyNumberFormat="1" applyFont="1" applyFill="1" applyBorder="1" applyAlignment="1">
      <alignment horizontal="center"/>
    </xf>
    <xf numFmtId="3" fontId="1" fillId="0" borderId="5" xfId="1" applyNumberFormat="1" applyFont="1" applyFill="1" applyBorder="1" applyAlignment="1">
      <alignment horizontal="center"/>
    </xf>
    <xf numFmtId="3" fontId="1" fillId="0" borderId="34" xfId="1" applyNumberFormat="1" applyFont="1" applyFill="1" applyBorder="1" applyAlignment="1">
      <alignment horizontal="center"/>
    </xf>
    <xf numFmtId="3" fontId="1" fillId="0" borderId="7" xfId="1" applyNumberFormat="1" applyFont="1" applyFill="1" applyBorder="1" applyAlignment="1">
      <alignment horizontal="center"/>
    </xf>
    <xf numFmtId="0" fontId="11" fillId="0" borderId="0" xfId="3" applyAlignment="1" applyProtection="1">
      <alignment wrapText="1"/>
    </xf>
    <xf numFmtId="0" fontId="44" fillId="0" borderId="0" xfId="0" applyFont="1" applyFill="1"/>
    <xf numFmtId="3" fontId="4" fillId="0" borderId="52" xfId="1" applyNumberFormat="1" applyFont="1" applyFill="1" applyBorder="1" applyAlignment="1">
      <alignment horizontal="center"/>
    </xf>
    <xf numFmtId="3" fontId="4" fillId="0" borderId="64" xfId="1" applyNumberFormat="1" applyFont="1" applyFill="1" applyBorder="1" applyAlignment="1">
      <alignment horizontal="center"/>
    </xf>
    <xf numFmtId="3" fontId="2" fillId="0" borderId="45" xfId="31" applyNumberFormat="1" applyFont="1" applyFill="1" applyBorder="1" applyAlignment="1">
      <alignment horizontal="center"/>
    </xf>
    <xf numFmtId="3" fontId="2" fillId="0" borderId="42" xfId="31" applyNumberFormat="1" applyFont="1" applyFill="1" applyBorder="1" applyAlignment="1">
      <alignment horizontal="center"/>
    </xf>
    <xf numFmtId="3" fontId="2" fillId="0" borderId="43" xfId="31" applyNumberFormat="1" applyFont="1" applyFill="1" applyBorder="1" applyAlignment="1">
      <alignment horizontal="center"/>
    </xf>
    <xf numFmtId="3" fontId="4" fillId="0" borderId="9" xfId="1" applyNumberFormat="1" applyFont="1" applyFill="1" applyBorder="1" applyAlignment="1">
      <alignment horizontal="center"/>
    </xf>
    <xf numFmtId="3" fontId="4" fillId="0" borderId="39" xfId="1" applyNumberFormat="1" applyFont="1" applyFill="1" applyBorder="1" applyAlignment="1">
      <alignment horizontal="center"/>
    </xf>
    <xf numFmtId="3" fontId="4" fillId="0" borderId="40" xfId="1" applyNumberFormat="1" applyFont="1" applyFill="1" applyBorder="1" applyAlignment="1">
      <alignment horizontal="center"/>
    </xf>
    <xf numFmtId="3" fontId="2" fillId="0" borderId="65" xfId="31" applyNumberFormat="1" applyFont="1" applyFill="1" applyBorder="1" applyAlignment="1">
      <alignment horizontal="center"/>
    </xf>
    <xf numFmtId="3" fontId="1" fillId="0" borderId="50" xfId="1" applyNumberFormat="1" applyFont="1" applyFill="1" applyBorder="1" applyAlignment="1">
      <alignment horizontal="center"/>
    </xf>
    <xf numFmtId="1" fontId="13" fillId="0" borderId="50" xfId="9" applyNumberFormat="1" applyFont="1" applyFill="1" applyBorder="1" applyAlignment="1">
      <alignment horizontal="center" wrapText="1"/>
    </xf>
    <xf numFmtId="3" fontId="13" fillId="0" borderId="46" xfId="10" applyNumberFormat="1" applyFont="1" applyFill="1" applyBorder="1" applyAlignment="1">
      <alignment horizontal="center"/>
    </xf>
    <xf numFmtId="3" fontId="13" fillId="0" borderId="34" xfId="10" applyNumberFormat="1" applyFont="1" applyFill="1" applyBorder="1" applyAlignment="1">
      <alignment horizontal="center"/>
    </xf>
    <xf numFmtId="0" fontId="2" fillId="0" borderId="37" xfId="0" applyFont="1" applyFill="1" applyBorder="1" applyAlignment="1">
      <alignment horizontal="center" wrapText="1"/>
    </xf>
    <xf numFmtId="0" fontId="2" fillId="0" borderId="24" xfId="0" applyFont="1" applyFill="1" applyBorder="1" applyAlignment="1">
      <alignment horizontal="center" wrapText="1"/>
    </xf>
    <xf numFmtId="0" fontId="2" fillId="0" borderId="25" xfId="0" applyFont="1" applyFill="1" applyBorder="1" applyAlignment="1">
      <alignment horizontal="center" wrapText="1"/>
    </xf>
    <xf numFmtId="0" fontId="2" fillId="0" borderId="8" xfId="0" applyFont="1" applyFill="1" applyBorder="1" applyAlignment="1">
      <alignment horizontal="center" wrapText="1"/>
    </xf>
    <xf numFmtId="3" fontId="13" fillId="0" borderId="37" xfId="10" applyNumberFormat="1" applyFont="1" applyFill="1" applyBorder="1" applyAlignment="1">
      <alignment horizontal="center"/>
    </xf>
    <xf numFmtId="165" fontId="2" fillId="0" borderId="68" xfId="38" applyNumberFormat="1" applyFont="1" applyFill="1" applyBorder="1" applyAlignment="1">
      <alignment horizontal="center"/>
    </xf>
    <xf numFmtId="165" fontId="1" fillId="0" borderId="32" xfId="38" applyNumberFormat="1" applyFont="1" applyFill="1" applyBorder="1" applyAlignment="1">
      <alignment horizontal="center"/>
    </xf>
    <xf numFmtId="0" fontId="2" fillId="0" borderId="0" xfId="0" applyFont="1" applyFill="1" applyBorder="1" applyAlignment="1">
      <alignment horizontal="center"/>
    </xf>
    <xf numFmtId="165" fontId="2" fillId="0" borderId="0" xfId="38" applyNumberFormat="1" applyFont="1" applyFill="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1" fillId="0" borderId="22" xfId="0" applyFont="1" applyBorder="1" applyAlignment="1">
      <alignment horizontal="center"/>
    </xf>
    <xf numFmtId="0" fontId="1" fillId="0" borderId="9" xfId="0" applyFont="1" applyBorder="1" applyAlignment="1">
      <alignment horizontal="center"/>
    </xf>
    <xf numFmtId="0" fontId="2" fillId="0" borderId="0" xfId="0" applyFont="1" applyFill="1" applyBorder="1" applyAlignment="1">
      <alignment horizontal="center" wrapText="1"/>
    </xf>
    <xf numFmtId="3" fontId="1" fillId="0" borderId="0" xfId="1" applyNumberFormat="1" applyFont="1" applyFill="1" applyBorder="1" applyAlignment="1">
      <alignment horizontal="center" wrapText="1"/>
    </xf>
    <xf numFmtId="0" fontId="13" fillId="0" borderId="0" xfId="11" applyFont="1" applyFill="1" applyBorder="1" applyAlignment="1">
      <alignment horizontal="center" wrapText="1"/>
    </xf>
    <xf numFmtId="3" fontId="4" fillId="0" borderId="0" xfId="1" applyNumberFormat="1" applyFont="1" applyFill="1" applyBorder="1" applyAlignment="1">
      <alignment horizontal="center" wrapText="1"/>
    </xf>
    <xf numFmtId="0" fontId="43" fillId="0" borderId="61" xfId="0" applyFont="1" applyBorder="1" applyAlignment="1">
      <alignment horizontal="center" vertical="center" wrapText="1"/>
    </xf>
    <xf numFmtId="0" fontId="43" fillId="0" borderId="62" xfId="0" applyFont="1" applyBorder="1" applyAlignment="1">
      <alignment horizontal="center" vertical="center" wrapText="1"/>
    </xf>
    <xf numFmtId="3" fontId="4" fillId="0" borderId="23" xfId="1" applyNumberFormat="1" applyFont="1" applyFill="1" applyBorder="1" applyAlignment="1">
      <alignment horizontal="center"/>
    </xf>
    <xf numFmtId="3" fontId="4" fillId="0" borderId="22" xfId="1" applyNumberFormat="1" applyFont="1" applyFill="1" applyBorder="1" applyAlignment="1">
      <alignment horizontal="center"/>
    </xf>
    <xf numFmtId="3" fontId="4" fillId="0" borderId="41" xfId="1" applyNumberFormat="1" applyFont="1" applyFill="1" applyBorder="1" applyAlignment="1">
      <alignment horizontal="center"/>
    </xf>
    <xf numFmtId="3" fontId="1" fillId="0" borderId="0" xfId="0" applyNumberFormat="1" applyFont="1" applyAlignment="1">
      <alignment horizontal="right"/>
    </xf>
    <xf numFmtId="3" fontId="1" fillId="0" borderId="0" xfId="0" applyNumberFormat="1" applyFont="1"/>
    <xf numFmtId="3" fontId="23" fillId="0" borderId="0" xfId="30" applyNumberFormat="1" applyFont="1" applyFill="1" applyBorder="1" applyAlignment="1">
      <alignment horizontal="center" wrapText="1"/>
    </xf>
    <xf numFmtId="0" fontId="23" fillId="0" borderId="10" xfId="30" applyFont="1" applyFill="1" applyBorder="1" applyAlignment="1">
      <alignment horizontal="center" wrapText="1"/>
    </xf>
    <xf numFmtId="0" fontId="1" fillId="0" borderId="19" xfId="0" applyFont="1"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0" fontId="1" fillId="0" borderId="23" xfId="0" applyFont="1" applyFill="1" applyBorder="1" applyAlignment="1">
      <alignment horizontal="center"/>
    </xf>
    <xf numFmtId="0" fontId="0" fillId="0" borderId="22" xfId="0" applyFill="1" applyBorder="1" applyAlignment="1">
      <alignment horizontal="center"/>
    </xf>
    <xf numFmtId="0" fontId="0" fillId="0" borderId="9" xfId="0" applyFill="1" applyBorder="1" applyAlignment="1">
      <alignment horizontal="center"/>
    </xf>
    <xf numFmtId="0" fontId="1" fillId="0" borderId="0" xfId="0" applyFont="1" applyBorder="1" applyAlignment="1">
      <alignment horizontal="center"/>
    </xf>
    <xf numFmtId="0" fontId="1" fillId="0" borderId="29" xfId="0" applyFont="1" applyBorder="1" applyAlignment="1">
      <alignment horizontal="center"/>
    </xf>
    <xf numFmtId="0" fontId="1" fillId="0" borderId="10" xfId="0" applyFont="1" applyBorder="1" applyAlignment="1">
      <alignment horizontal="center"/>
    </xf>
    <xf numFmtId="0" fontId="43" fillId="0" borderId="61" xfId="0" applyFont="1" applyBorder="1" applyAlignment="1">
      <alignment horizontal="center" vertical="center" wrapText="1"/>
    </xf>
    <xf numFmtId="0" fontId="43" fillId="0" borderId="62" xfId="0" applyFont="1" applyBorder="1" applyAlignment="1">
      <alignment horizontal="center" vertical="center" wrapText="1"/>
    </xf>
    <xf numFmtId="0" fontId="25" fillId="0" borderId="0" xfId="21" applyFont="1" applyFill="1" applyBorder="1" applyAlignment="1">
      <alignment horizontal="center"/>
    </xf>
    <xf numFmtId="0" fontId="25" fillId="0" borderId="0" xfId="40" applyFont="1" applyFill="1" applyBorder="1" applyAlignment="1">
      <alignment horizontal="center"/>
    </xf>
    <xf numFmtId="0" fontId="25" fillId="0" borderId="0" xfId="47" applyFont="1" applyFill="1" applyBorder="1" applyAlignment="1">
      <alignment horizontal="center"/>
    </xf>
    <xf numFmtId="0" fontId="45" fillId="0" borderId="0" xfId="48" applyFont="1" applyFill="1" applyBorder="1" applyAlignment="1">
      <alignment horizontal="right" wrapText="1"/>
    </xf>
    <xf numFmtId="0" fontId="45" fillId="0" borderId="0" xfId="48" applyFont="1" applyFill="1" applyBorder="1" applyAlignment="1">
      <alignment horizontal="center"/>
    </xf>
    <xf numFmtId="0" fontId="46" fillId="0" borderId="0" xfId="48" applyFill="1" applyBorder="1"/>
    <xf numFmtId="165" fontId="1" fillId="0" borderId="0" xfId="38" applyNumberFormat="1" applyFont="1"/>
    <xf numFmtId="3" fontId="43"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3" fontId="43" fillId="0" borderId="63" xfId="0" applyNumberFormat="1" applyFont="1" applyBorder="1" applyAlignment="1">
      <alignment horizontal="center" vertical="center" wrapText="1"/>
    </xf>
    <xf numFmtId="10" fontId="1" fillId="0" borderId="63" xfId="0" applyNumberFormat="1" applyFont="1" applyBorder="1" applyAlignment="1">
      <alignment horizontal="center" vertical="center" wrapText="1"/>
    </xf>
    <xf numFmtId="0" fontId="16" fillId="0" borderId="61" xfId="0" applyFont="1" applyBorder="1" applyAlignment="1">
      <alignment horizontal="right" vertical="center" wrapText="1"/>
    </xf>
    <xf numFmtId="3" fontId="35" fillId="0" borderId="0" xfId="0" applyNumberFormat="1" applyFont="1" applyAlignment="1">
      <alignment horizontal="right" vertical="center" wrapText="1"/>
    </xf>
    <xf numFmtId="3" fontId="35" fillId="0" borderId="63" xfId="0" applyNumberFormat="1" applyFont="1" applyBorder="1" applyAlignment="1">
      <alignment horizontal="right" vertical="center" wrapText="1"/>
    </xf>
    <xf numFmtId="10" fontId="35" fillId="0" borderId="62" xfId="0" applyNumberFormat="1" applyFont="1" applyBorder="1" applyAlignment="1">
      <alignment horizontal="right" vertical="center" wrapText="1"/>
    </xf>
    <xf numFmtId="0" fontId="35" fillId="0" borderId="61" xfId="0" applyFont="1" applyBorder="1" applyAlignment="1">
      <alignment vertical="center"/>
    </xf>
    <xf numFmtId="0" fontId="35" fillId="0" borderId="63" xfId="0" applyFont="1" applyBorder="1" applyAlignment="1">
      <alignment vertical="center"/>
    </xf>
    <xf numFmtId="0" fontId="35" fillId="0" borderId="62" xfId="0" applyFont="1" applyBorder="1" applyAlignment="1">
      <alignment vertical="center"/>
    </xf>
    <xf numFmtId="0" fontId="49" fillId="0" borderId="69" xfId="50" applyFont="1" applyFill="1" applyBorder="1" applyAlignment="1">
      <alignment horizontal="right" wrapText="1"/>
    </xf>
    <xf numFmtId="0" fontId="50" fillId="0" borderId="0" xfId="0" applyFont="1" applyBorder="1" applyAlignment="1">
      <alignment horizontal="right" wrapText="1"/>
    </xf>
    <xf numFmtId="0" fontId="49" fillId="0" borderId="0" xfId="50" applyFont="1" applyFill="1" applyBorder="1" applyAlignment="1">
      <alignment horizontal="right" wrapText="1"/>
    </xf>
    <xf numFmtId="0" fontId="49" fillId="0" borderId="0" xfId="35" applyFont="1" applyFill="1" applyBorder="1" applyAlignment="1">
      <alignment horizontal="right" wrapText="1"/>
    </xf>
    <xf numFmtId="2" fontId="1" fillId="0" borderId="0" xfId="0" applyNumberFormat="1" applyFont="1"/>
    <xf numFmtId="165" fontId="43" fillId="0" borderId="0" xfId="38" applyNumberFormat="1" applyFont="1" applyAlignment="1">
      <alignment horizontal="center" vertical="center" wrapText="1"/>
    </xf>
    <xf numFmtId="165" fontId="1" fillId="0" borderId="0" xfId="0" applyNumberFormat="1" applyFont="1" applyAlignment="1">
      <alignment horizontal="center" vertical="center" wrapText="1"/>
    </xf>
    <xf numFmtId="165" fontId="1" fillId="0" borderId="63" xfId="0" applyNumberFormat="1" applyFont="1" applyBorder="1" applyAlignment="1">
      <alignment horizontal="center" vertical="center" wrapText="1"/>
    </xf>
    <xf numFmtId="0" fontId="35" fillId="0" borderId="0" xfId="0" applyFont="1" applyFill="1" applyBorder="1" applyAlignment="1">
      <alignment vertical="center"/>
    </xf>
    <xf numFmtId="0" fontId="0" fillId="0" borderId="0" xfId="0" applyAlignment="1">
      <alignment horizontal="right"/>
    </xf>
    <xf numFmtId="0" fontId="1" fillId="8" borderId="0" xfId="0" applyFont="1" applyFill="1"/>
    <xf numFmtId="0" fontId="54" fillId="9" borderId="4" xfId="51" applyFont="1" applyFill="1" applyBorder="1" applyAlignment="1">
      <alignment horizontal="center"/>
    </xf>
    <xf numFmtId="0" fontId="54" fillId="0" borderId="1" xfId="51" applyFont="1" applyFill="1" applyBorder="1" applyAlignment="1">
      <alignment wrapText="1"/>
    </xf>
    <xf numFmtId="0" fontId="54" fillId="0" borderId="1" xfId="51" applyFont="1" applyFill="1" applyBorder="1" applyAlignment="1">
      <alignment horizontal="right" wrapText="1"/>
    </xf>
    <xf numFmtId="0" fontId="54" fillId="0" borderId="70" xfId="51" applyFont="1" applyFill="1" applyBorder="1" applyAlignment="1">
      <alignment wrapText="1"/>
    </xf>
    <xf numFmtId="0" fontId="50" fillId="0" borderId="0" xfId="0" applyFont="1" applyBorder="1" applyAlignment="1">
      <alignment vertical="center" wrapText="1"/>
    </xf>
    <xf numFmtId="0" fontId="55" fillId="0" borderId="0" xfId="0" applyFont="1" applyBorder="1" applyAlignment="1">
      <alignment horizontal="right" vertical="center" wrapText="1"/>
    </xf>
    <xf numFmtId="0" fontId="55" fillId="0" borderId="0" xfId="0" applyFont="1" applyBorder="1" applyAlignment="1">
      <alignment horizontal="center" vertical="center" wrapText="1"/>
    </xf>
    <xf numFmtId="0" fontId="50" fillId="0" borderId="0" xfId="0" applyFont="1" applyBorder="1" applyAlignment="1">
      <alignment horizontal="center" vertical="center" wrapText="1"/>
    </xf>
    <xf numFmtId="3" fontId="50" fillId="0" borderId="0" xfId="0" applyNumberFormat="1" applyFont="1" applyBorder="1" applyAlignment="1">
      <alignment vertical="center" wrapText="1"/>
    </xf>
    <xf numFmtId="3" fontId="50" fillId="0" borderId="0" xfId="0" applyNumberFormat="1" applyFont="1" applyBorder="1" applyAlignment="1">
      <alignment horizontal="center" vertical="center" wrapText="1"/>
    </xf>
    <xf numFmtId="0" fontId="56" fillId="0" borderId="0" xfId="0" applyFont="1" applyBorder="1" applyAlignment="1">
      <alignment vertical="center" wrapText="1"/>
    </xf>
    <xf numFmtId="3" fontId="56" fillId="0" borderId="0" xfId="0" applyNumberFormat="1" applyFont="1" applyBorder="1" applyAlignment="1">
      <alignment vertical="center" wrapText="1"/>
    </xf>
    <xf numFmtId="3" fontId="56" fillId="0" borderId="0" xfId="0" applyNumberFormat="1" applyFont="1" applyBorder="1" applyAlignment="1">
      <alignment horizontal="center" vertical="center" wrapText="1"/>
    </xf>
    <xf numFmtId="0" fontId="56" fillId="0" borderId="0" xfId="0" applyFont="1" applyBorder="1" applyAlignment="1">
      <alignment horizontal="center" vertical="center" wrapText="1"/>
    </xf>
    <xf numFmtId="0" fontId="57" fillId="0" borderId="71" xfId="0" applyFont="1" applyBorder="1" applyAlignment="1">
      <alignment horizontal="center" vertical="center" wrapText="1"/>
    </xf>
    <xf numFmtId="3" fontId="50" fillId="0" borderId="0" xfId="0" applyNumberFormat="1" applyFont="1" applyAlignment="1">
      <alignment horizontal="center" vertical="center" wrapText="1"/>
    </xf>
    <xf numFmtId="3" fontId="50" fillId="0" borderId="0" xfId="0" applyNumberFormat="1" applyFont="1" applyAlignment="1">
      <alignment horizontal="center" vertical="center"/>
    </xf>
    <xf numFmtId="0" fontId="57" fillId="0" borderId="71" xfId="0" applyFont="1" applyBorder="1" applyAlignment="1">
      <alignment horizontal="left" vertical="center"/>
    </xf>
    <xf numFmtId="0" fontId="2" fillId="0" borderId="0" xfId="0" applyFont="1" applyAlignment="1">
      <alignment vertical="center"/>
    </xf>
    <xf numFmtId="0" fontId="1" fillId="0" borderId="0" xfId="0" applyFont="1" applyAlignment="1">
      <alignment vertical="center"/>
    </xf>
    <xf numFmtId="165" fontId="1" fillId="0" borderId="0" xfId="38" applyNumberFormat="1" applyFont="1" applyFill="1"/>
    <xf numFmtId="167" fontId="1" fillId="0" borderId="0" xfId="49" applyNumberFormat="1" applyFont="1" applyFill="1"/>
    <xf numFmtId="0" fontId="43" fillId="0" borderId="61" xfId="0" applyFont="1" applyFill="1" applyBorder="1" applyAlignment="1">
      <alignment horizontal="center" vertical="center" wrapText="1"/>
    </xf>
    <xf numFmtId="0" fontId="43" fillId="0" borderId="62" xfId="0" applyFont="1" applyFill="1" applyBorder="1" applyAlignment="1">
      <alignment horizontal="center" vertical="center" wrapText="1"/>
    </xf>
    <xf numFmtId="3" fontId="43" fillId="0" borderId="0" xfId="0" applyNumberFormat="1" applyFont="1" applyFill="1" applyAlignment="1">
      <alignment horizontal="center" vertical="center" wrapText="1"/>
    </xf>
    <xf numFmtId="3" fontId="43" fillId="0" borderId="63" xfId="0" applyNumberFormat="1" applyFont="1" applyFill="1" applyBorder="1" applyAlignment="1">
      <alignment horizontal="center" vertical="center" wrapText="1"/>
    </xf>
    <xf numFmtId="0" fontId="35" fillId="0" borderId="0" xfId="0" applyFont="1" applyFill="1" applyAlignment="1">
      <alignment vertical="center"/>
    </xf>
    <xf numFmtId="0" fontId="35" fillId="0" borderId="61" xfId="0" applyFont="1" applyFill="1" applyBorder="1" applyAlignment="1">
      <alignment vertical="center"/>
    </xf>
    <xf numFmtId="3" fontId="35" fillId="0" borderId="0" xfId="0" applyNumberFormat="1" applyFont="1" applyFill="1" applyAlignment="1">
      <alignment horizontal="right" vertical="center" wrapText="1"/>
    </xf>
    <xf numFmtId="3" fontId="35" fillId="0" borderId="63" xfId="0" applyNumberFormat="1" applyFont="1" applyFill="1" applyBorder="1" applyAlignment="1">
      <alignment horizontal="right" vertical="center" wrapText="1"/>
    </xf>
    <xf numFmtId="165" fontId="35" fillId="0" borderId="62" xfId="0" applyNumberFormat="1" applyFont="1" applyFill="1" applyBorder="1" applyAlignment="1">
      <alignment horizontal="right" vertical="center" wrapText="1"/>
    </xf>
    <xf numFmtId="3" fontId="1" fillId="0" borderId="0" xfId="0" applyNumberFormat="1" applyFont="1" applyFill="1" applyAlignment="1">
      <alignment horizontal="right"/>
    </xf>
    <xf numFmtId="0" fontId="54" fillId="0" borderId="4" xfId="51" applyFont="1" applyFill="1" applyBorder="1" applyAlignment="1">
      <alignment horizontal="center"/>
    </xf>
    <xf numFmtId="0" fontId="55"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3" fontId="50" fillId="0" borderId="0" xfId="0" applyNumberFormat="1" applyFont="1" applyFill="1" applyBorder="1" applyAlignment="1">
      <alignment horizontal="center" vertical="center" wrapText="1"/>
    </xf>
    <xf numFmtId="0" fontId="57" fillId="0" borderId="71" xfId="0" applyFont="1" applyFill="1" applyBorder="1" applyAlignment="1">
      <alignment horizontal="center" vertical="center" wrapText="1"/>
    </xf>
    <xf numFmtId="3" fontId="50" fillId="0" borderId="0" xfId="0" applyNumberFormat="1" applyFont="1" applyFill="1" applyAlignment="1">
      <alignment horizontal="center" vertical="center" wrapText="1"/>
    </xf>
    <xf numFmtId="3" fontId="43" fillId="0" borderId="0" xfId="0" applyNumberFormat="1" applyFont="1" applyFill="1"/>
    <xf numFmtId="0" fontId="0" fillId="0" borderId="72" xfId="0" applyBorder="1"/>
    <xf numFmtId="0" fontId="1" fillId="0" borderId="72" xfId="0" applyFont="1" applyBorder="1"/>
    <xf numFmtId="3" fontId="1" fillId="0" borderId="72" xfId="0" applyNumberFormat="1" applyFont="1" applyFill="1" applyBorder="1"/>
    <xf numFmtId="0" fontId="58" fillId="0" borderId="0" xfId="0" applyFont="1"/>
    <xf numFmtId="166" fontId="1" fillId="0" borderId="0" xfId="38" applyNumberFormat="1" applyFont="1"/>
    <xf numFmtId="0" fontId="43" fillId="0" borderId="61" xfId="0" applyFont="1" applyBorder="1" applyAlignment="1">
      <alignment vertical="center" wrapText="1"/>
    </xf>
    <xf numFmtId="0" fontId="43" fillId="0" borderId="62" xfId="0" applyFont="1" applyBorder="1" applyAlignment="1">
      <alignment vertical="center" wrapText="1"/>
    </xf>
    <xf numFmtId="0" fontId="43" fillId="0" borderId="61" xfId="0" applyFont="1" applyBorder="1" applyAlignment="1">
      <alignment horizontal="center" vertical="center" wrapText="1"/>
    </xf>
    <xf numFmtId="0" fontId="43" fillId="0" borderId="62" xfId="0" applyFont="1" applyBorder="1" applyAlignment="1">
      <alignment horizontal="center" vertical="center" wrapText="1"/>
    </xf>
    <xf numFmtId="0" fontId="11" fillId="0" borderId="0" xfId="3" applyAlignment="1" applyProtection="1">
      <alignment wrapText="1"/>
    </xf>
    <xf numFmtId="0" fontId="4" fillId="0" borderId="0" xfId="0" applyFont="1" applyAlignment="1">
      <alignment horizontal="center" wrapText="1"/>
    </xf>
    <xf numFmtId="0" fontId="1" fillId="0" borderId="0" xfId="31" applyFont="1" applyFill="1" applyAlignment="1">
      <alignment horizontal="left" vertical="top" wrapText="1"/>
    </xf>
    <xf numFmtId="0" fontId="2" fillId="0" borderId="48" xfId="31" applyFont="1" applyFill="1" applyBorder="1" applyAlignment="1">
      <alignment horizontal="center" wrapText="1"/>
    </xf>
    <xf numFmtId="0" fontId="2" fillId="0" borderId="50" xfId="31" applyFont="1" applyFill="1" applyBorder="1" applyAlignment="1">
      <alignment horizontal="center" wrapText="1"/>
    </xf>
    <xf numFmtId="0" fontId="2" fillId="0" borderId="52" xfId="31" applyFont="1" applyFill="1" applyBorder="1" applyAlignment="1">
      <alignment horizontal="center" vertical="center" wrapText="1"/>
    </xf>
    <xf numFmtId="0" fontId="2" fillId="0" borderId="58" xfId="31" applyFont="1" applyFill="1" applyBorder="1" applyAlignment="1">
      <alignment horizontal="center" vertical="center" wrapText="1"/>
    </xf>
    <xf numFmtId="0" fontId="2" fillId="0" borderId="24" xfId="31" applyFont="1" applyFill="1" applyBorder="1" applyAlignment="1">
      <alignment horizontal="center"/>
    </xf>
    <xf numFmtId="0" fontId="2" fillId="0" borderId="25" xfId="31" applyFont="1" applyFill="1" applyBorder="1" applyAlignment="1">
      <alignment horizontal="center"/>
    </xf>
    <xf numFmtId="0" fontId="2" fillId="0" borderId="8" xfId="31" applyFont="1" applyFill="1" applyBorder="1" applyAlignment="1">
      <alignment horizontal="center"/>
    </xf>
    <xf numFmtId="0" fontId="2" fillId="0" borderId="49" xfId="31" applyFont="1" applyFill="1" applyBorder="1" applyAlignment="1">
      <alignment horizontal="center"/>
    </xf>
    <xf numFmtId="0" fontId="2" fillId="0" borderId="56" xfId="31" applyFont="1" applyFill="1" applyBorder="1" applyAlignment="1">
      <alignment horizontal="center"/>
    </xf>
    <xf numFmtId="0" fontId="2" fillId="0" borderId="0" xfId="31" applyFont="1" applyFill="1" applyAlignment="1">
      <alignment horizontal="left" vertical="top" wrapText="1"/>
    </xf>
    <xf numFmtId="0" fontId="1" fillId="0" borderId="0" xfId="0" applyFont="1" applyFill="1" applyAlignment="1">
      <alignment horizontal="left" wrapText="1"/>
    </xf>
    <xf numFmtId="0" fontId="2" fillId="0" borderId="54" xfId="0" applyFont="1" applyFill="1" applyBorder="1" applyAlignment="1">
      <alignment horizontal="center" wrapText="1"/>
    </xf>
    <xf numFmtId="0" fontId="2" fillId="0" borderId="55" xfId="0" applyFont="1" applyFill="1" applyBorder="1" applyAlignment="1">
      <alignment horizontal="center" wrapText="1"/>
    </xf>
    <xf numFmtId="0" fontId="2" fillId="0" borderId="6" xfId="0" applyFont="1" applyFill="1" applyBorder="1" applyAlignment="1">
      <alignment horizontal="center" vertical="top" wrapText="1"/>
    </xf>
    <xf numFmtId="0" fontId="2" fillId="0" borderId="57" xfId="0" applyFont="1" applyFill="1" applyBorder="1" applyAlignment="1">
      <alignment horizontal="center" vertical="top" wrapText="1"/>
    </xf>
    <xf numFmtId="0" fontId="2" fillId="0" borderId="51" xfId="0" applyFont="1" applyFill="1" applyBorder="1" applyAlignment="1">
      <alignment horizontal="center" vertical="top" wrapText="1"/>
    </xf>
    <xf numFmtId="0" fontId="0" fillId="0" borderId="3" xfId="0" applyBorder="1" applyAlignment="1">
      <alignment horizontal="center"/>
    </xf>
    <xf numFmtId="0" fontId="1" fillId="0" borderId="0" xfId="31" applyFont="1" applyFill="1" applyAlignment="1">
      <alignment horizontal="left" wrapText="1"/>
    </xf>
    <xf numFmtId="0" fontId="4" fillId="0" borderId="0" xfId="31" applyFont="1" applyFill="1" applyAlignment="1">
      <alignment horizontal="left" wrapText="1"/>
    </xf>
    <xf numFmtId="0" fontId="2" fillId="0" borderId="54" xfId="31" applyFont="1" applyFill="1" applyBorder="1" applyAlignment="1">
      <alignment horizontal="center" wrapText="1"/>
    </xf>
    <xf numFmtId="0" fontId="2" fillId="0" borderId="60" xfId="31" applyFont="1" applyFill="1" applyBorder="1" applyAlignment="1">
      <alignment horizontal="center" wrapText="1"/>
    </xf>
    <xf numFmtId="0" fontId="2" fillId="0" borderId="59" xfId="0" applyFont="1" applyFill="1" applyBorder="1" applyAlignment="1">
      <alignment horizontal="center" vertical="top" wrapText="1"/>
    </xf>
    <xf numFmtId="0" fontId="2" fillId="0" borderId="66" xfId="0" applyFont="1" applyFill="1" applyBorder="1" applyAlignment="1">
      <alignment horizontal="center" vertical="top" wrapText="1"/>
    </xf>
    <xf numFmtId="0" fontId="2" fillId="0" borderId="67" xfId="0" applyFont="1" applyFill="1" applyBorder="1" applyAlignment="1">
      <alignment horizontal="center" vertical="top" wrapText="1"/>
    </xf>
    <xf numFmtId="0" fontId="2" fillId="0" borderId="49" xfId="0" applyFont="1" applyFill="1" applyBorder="1" applyAlignment="1">
      <alignment horizontal="center" vertical="top" wrapText="1"/>
    </xf>
    <xf numFmtId="0" fontId="2" fillId="0" borderId="56" xfId="0" applyFont="1" applyFill="1" applyBorder="1" applyAlignment="1">
      <alignment horizontal="center" vertical="top" wrapText="1"/>
    </xf>
    <xf numFmtId="0" fontId="2" fillId="0" borderId="5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wrapText="1"/>
    </xf>
    <xf numFmtId="0" fontId="7" fillId="0" borderId="0" xfId="0" applyFont="1" applyFill="1" applyAlignment="1">
      <alignment horizontal="left" vertical="top" wrapText="1"/>
    </xf>
    <xf numFmtId="0" fontId="2" fillId="0" borderId="46"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48" xfId="0" applyFont="1" applyFill="1" applyBorder="1" applyAlignment="1">
      <alignment horizontal="center" wrapText="1"/>
    </xf>
    <xf numFmtId="0" fontId="2" fillId="0" borderId="50" xfId="0" applyFont="1" applyFill="1" applyBorder="1" applyAlignment="1">
      <alignment horizontal="center" wrapText="1"/>
    </xf>
    <xf numFmtId="0" fontId="9" fillId="0" borderId="0" xfId="0" applyFont="1" applyFill="1" applyAlignment="1">
      <alignment horizontal="left" wrapText="1"/>
    </xf>
    <xf numFmtId="0" fontId="6" fillId="7" borderId="24"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8" xfId="0" applyFont="1" applyFill="1" applyBorder="1" applyAlignment="1">
      <alignment horizontal="center" vertical="top" wrapText="1"/>
    </xf>
    <xf numFmtId="0" fontId="6" fillId="7" borderId="46" xfId="0" applyFont="1" applyFill="1" applyBorder="1" applyAlignment="1">
      <alignment horizontal="center" vertical="top" wrapText="1"/>
    </xf>
    <xf numFmtId="0" fontId="6" fillId="7" borderId="48" xfId="0" applyFont="1" applyFill="1" applyBorder="1" applyAlignment="1">
      <alignment horizontal="center" wrapText="1"/>
    </xf>
    <xf numFmtId="0" fontId="6" fillId="7" borderId="50" xfId="0" applyFont="1" applyFill="1" applyBorder="1" applyAlignment="1">
      <alignment horizontal="center" wrapText="1"/>
    </xf>
    <xf numFmtId="0" fontId="6" fillId="7" borderId="39" xfId="0" applyFont="1" applyFill="1" applyBorder="1" applyAlignment="1">
      <alignment horizontal="center" vertical="top" wrapText="1"/>
    </xf>
    <xf numFmtId="0" fontId="9" fillId="0" borderId="0" xfId="0" applyFont="1" applyFill="1" applyAlignment="1">
      <alignment wrapText="1"/>
    </xf>
    <xf numFmtId="0" fontId="7" fillId="0" borderId="0" xfId="0" applyFont="1" applyFill="1" applyAlignment="1">
      <alignment horizontal="left" wrapText="1"/>
    </xf>
    <xf numFmtId="0" fontId="2" fillId="0" borderId="29"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7" fillId="0" borderId="0" xfId="0" applyFont="1" applyFill="1" applyAlignment="1">
      <alignment horizontal="center" wrapText="1"/>
    </xf>
    <xf numFmtId="0" fontId="2" fillId="0" borderId="2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49" xfId="0" applyFont="1" applyFill="1" applyBorder="1" applyAlignment="1">
      <alignment horizontal="center" wrapText="1"/>
    </xf>
    <xf numFmtId="0" fontId="2" fillId="0" borderId="53" xfId="0" applyFont="1" applyFill="1" applyBorder="1" applyAlignment="1">
      <alignment horizontal="center" wrapText="1"/>
    </xf>
    <xf numFmtId="0" fontId="2" fillId="0" borderId="16" xfId="0" applyFont="1" applyFill="1" applyBorder="1" applyAlignment="1">
      <alignment horizontal="center" vertical="top" wrapText="1"/>
    </xf>
    <xf numFmtId="0" fontId="2" fillId="0" borderId="24" xfId="0" applyFont="1" applyFill="1" applyBorder="1" applyAlignment="1">
      <alignment horizontal="center" vertical="top" wrapText="1"/>
    </xf>
    <xf numFmtId="0" fontId="3" fillId="0" borderId="0" xfId="0" applyFont="1" applyFill="1" applyAlignment="1">
      <alignment horizontal="left" wrapText="1"/>
    </xf>
    <xf numFmtId="0" fontId="3" fillId="0" borderId="0" xfId="0" applyFont="1" applyAlignment="1">
      <alignment horizontal="left" wrapText="1"/>
    </xf>
    <xf numFmtId="0" fontId="2" fillId="0" borderId="28" xfId="0" applyFont="1" applyFill="1" applyBorder="1" applyAlignment="1">
      <alignment horizontal="center" wrapText="1"/>
    </xf>
    <xf numFmtId="0" fontId="1" fillId="0" borderId="0" xfId="0" applyFont="1" applyAlignment="1">
      <alignment horizontal="left" wrapText="1"/>
    </xf>
    <xf numFmtId="0" fontId="0" fillId="0" borderId="0" xfId="0" applyAlignment="1">
      <alignment horizontal="center"/>
    </xf>
  </cellXfs>
  <cellStyles count="52">
    <cellStyle name="Comma" xfId="1" builtinId="3"/>
    <cellStyle name="Comma 2" xfId="2" xr:uid="{00000000-0005-0000-0000-000001000000}"/>
    <cellStyle name="Currency" xfId="49" builtinId="4"/>
    <cellStyle name="Hyperlink" xfId="3" builtinId="8"/>
    <cellStyle name="Normal" xfId="0" builtinId="0"/>
    <cellStyle name="Normal 2" xfId="4" xr:uid="{00000000-0005-0000-0000-000005000000}"/>
    <cellStyle name="Normal 2 2" xfId="5" xr:uid="{00000000-0005-0000-0000-000006000000}"/>
    <cellStyle name="Normal 3" xfId="6" xr:uid="{00000000-0005-0000-0000-000007000000}"/>
    <cellStyle name="Normal 4" xfId="7" xr:uid="{00000000-0005-0000-0000-000008000000}"/>
    <cellStyle name="Normal_(1) Tests" xfId="8" xr:uid="{00000000-0005-0000-0000-000009000000}"/>
    <cellStyle name="Normal_(1) VINs with diesel" xfId="9" xr:uid="{00000000-0005-0000-0000-00000A000000}"/>
    <cellStyle name="Normal_(2)(Diesel)" xfId="10" xr:uid="{00000000-0005-0000-0000-00000B000000}"/>
    <cellStyle name="Normal_(2)(i) MA31" xfId="11" xr:uid="{00000000-0005-0000-0000-00000C000000}"/>
    <cellStyle name="Normal_(2)(i) OBD" xfId="12" xr:uid="{00000000-0005-0000-0000-00000D000000}"/>
    <cellStyle name="Normal_(2)(i) OBD_1" xfId="13" xr:uid="{00000000-0005-0000-0000-00000E000000}"/>
    <cellStyle name="Normal_(2)(i) OBD_2" xfId="14" xr:uid="{00000000-0005-0000-0000-00000F000000}"/>
    <cellStyle name="Normal_(2)(i) Trans" xfId="15" xr:uid="{00000000-0005-0000-0000-000010000000}"/>
    <cellStyle name="Normal_(2)(ii) OBD_1" xfId="16" xr:uid="{00000000-0005-0000-0000-000011000000}"/>
    <cellStyle name="Normal_(2)(ii) OBD_2" xfId="41" xr:uid="{00000000-0005-0000-0000-000012000000}"/>
    <cellStyle name="Normal_(2)(iii) OBD" xfId="17" xr:uid="{00000000-0005-0000-0000-000013000000}"/>
    <cellStyle name="Normal_(2)(iii) OBD_1" xfId="18" xr:uid="{00000000-0005-0000-0000-000014000000}"/>
    <cellStyle name="Normal_(2)(iii) OBD_3" xfId="42" xr:uid="{00000000-0005-0000-0000-000015000000}"/>
    <cellStyle name="Normal_(2)(iv) OBD" xfId="19" xr:uid="{00000000-0005-0000-0000-000016000000}"/>
    <cellStyle name="Normal_(2)(iv) OBD_2" xfId="43" xr:uid="{00000000-0005-0000-0000-000017000000}"/>
    <cellStyle name="Normal_(2)(vi) No Outcome" xfId="20" xr:uid="{00000000-0005-0000-0000-000018000000}"/>
    <cellStyle name="Normal_(2)(vi) No Outcome_1" xfId="40" xr:uid="{00000000-0005-0000-0000-000019000000}"/>
    <cellStyle name="Normal_(2)(vi) No Outcome_2" xfId="21" xr:uid="{00000000-0005-0000-0000-00001A000000}"/>
    <cellStyle name="Normal_(2)(vi) No Outcome_3" xfId="47" xr:uid="{00000000-0005-0000-0000-00001B000000}"/>
    <cellStyle name="Normal_(2)(vi) No Outcome_4" xfId="48" xr:uid="{00000000-0005-0000-0000-00001C000000}"/>
    <cellStyle name="Normal_(2)(xi) Pass OBD" xfId="44" xr:uid="{00000000-0005-0000-0000-00001D000000}"/>
    <cellStyle name="Normal_(2)(xi) Pass OBD_1" xfId="22" xr:uid="{00000000-0005-0000-0000-00001E000000}"/>
    <cellStyle name="Normal_(2)(xi) Pass OBD_2" xfId="23" xr:uid="{00000000-0005-0000-0000-00001F000000}"/>
    <cellStyle name="Normal_(2)(xii) Fail OBD" xfId="24" xr:uid="{00000000-0005-0000-0000-000020000000}"/>
    <cellStyle name="Normal_(2)(xii) Fail OBD_1" xfId="25" xr:uid="{00000000-0005-0000-0000-000021000000}"/>
    <cellStyle name="Normal_(2)(xix) MIL on no DTCs" xfId="26" xr:uid="{00000000-0005-0000-0000-000022000000}"/>
    <cellStyle name="Normal_(2)(xix) MIL on no DTCs_2" xfId="45" xr:uid="{00000000-0005-0000-0000-000023000000}"/>
    <cellStyle name="Normal_(2)(xxi) MIL on w DTCs " xfId="27" xr:uid="{00000000-0005-0000-0000-000024000000}"/>
    <cellStyle name="Normal_(2)(xxii) MIL off no DTCs " xfId="28" xr:uid="{00000000-0005-0000-0000-000025000000}"/>
    <cellStyle name="Normal_(2)(xxiii) Not Ready Failures" xfId="46" xr:uid="{00000000-0005-0000-0000-000026000000}"/>
    <cellStyle name="Normal_(2)(xxiii) Not Ready Turnaways_1" xfId="29" xr:uid="{00000000-0005-0000-0000-000027000000}"/>
    <cellStyle name="Normal_(2)(xxiv)OBD Exceptions" xfId="30" xr:uid="{00000000-0005-0000-0000-000028000000}"/>
    <cellStyle name="Normal_2003_EPA_Test_Data_Report_Tables_DRAFT_2_Formatted" xfId="31" xr:uid="{00000000-0005-0000-0000-000029000000}"/>
    <cellStyle name="Normal_Diesel results 2003" xfId="32" xr:uid="{00000000-0005-0000-0000-00002A000000}"/>
    <cellStyle name="Normal_NoKnownOut_InitialFailed_Paul" xfId="33" xr:uid="{00000000-0005-0000-0000-00002B000000}"/>
    <cellStyle name="Normal_QA" xfId="34" xr:uid="{00000000-0005-0000-0000-00002C000000}"/>
    <cellStyle name="Normal_query results" xfId="51" xr:uid="{00000000-0005-0000-0000-00002D000000}"/>
    <cellStyle name="Normal_Sheet1" xfId="35" xr:uid="{00000000-0005-0000-0000-00002E000000}"/>
    <cellStyle name="Normal_Sheet2" xfId="36" xr:uid="{00000000-0005-0000-0000-00002F000000}"/>
    <cellStyle name="Normal_Summary" xfId="50" xr:uid="{00000000-0005-0000-0000-000030000000}"/>
    <cellStyle name="Normal_worksheet" xfId="37" xr:uid="{00000000-0005-0000-0000-000031000000}"/>
    <cellStyle name="Percent" xfId="38" builtinId="5"/>
    <cellStyle name="Percent 2" xfId="39" xr:uid="{00000000-0005-0000-0000-00003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 OBD'!$V$10:$V$25</c:f>
              <c:numCache>
                <c:formatCode>0.0%</c:formatCode>
                <c:ptCount val="16"/>
                <c:pt idx="0">
                  <c:v>0.174032315978456</c:v>
                </c:pt>
                <c:pt idx="1">
                  <c:v>0.14063107768832731</c:v>
                </c:pt>
                <c:pt idx="2">
                  <c:v>0.11550388736203171</c:v>
                </c:pt>
                <c:pt idx="3">
                  <c:v>9.7085871199854498E-2</c:v>
                </c:pt>
                <c:pt idx="4">
                  <c:v>8.0838243170862342E-2</c:v>
                </c:pt>
                <c:pt idx="5">
                  <c:v>5.9300831154390048E-2</c:v>
                </c:pt>
                <c:pt idx="6">
                  <c:v>5.1723802065679413E-2</c:v>
                </c:pt>
                <c:pt idx="7">
                  <c:v>4.1564634936653758E-2</c:v>
                </c:pt>
                <c:pt idx="8">
                  <c:v>3.278411258697525E-2</c:v>
                </c:pt>
                <c:pt idx="9">
                  <c:v>2.9872409490817702E-2</c:v>
                </c:pt>
                <c:pt idx="10">
                  <c:v>2.4217324394483795E-2</c:v>
                </c:pt>
                <c:pt idx="11">
                  <c:v>2.1868695990228882E-2</c:v>
                </c:pt>
                <c:pt idx="12">
                  <c:v>1.5332774697355988E-2</c:v>
                </c:pt>
                <c:pt idx="13">
                  <c:v>1.240896586342566E-2</c:v>
                </c:pt>
                <c:pt idx="14">
                  <c:v>2.0176508981526151E-2</c:v>
                </c:pt>
                <c:pt idx="15">
                  <c:v>0.12772133526850507</c:v>
                </c:pt>
              </c:numCache>
            </c:numRef>
          </c:val>
          <c:smooth val="0"/>
          <c:extLst>
            <c:ext xmlns:c16="http://schemas.microsoft.com/office/drawing/2014/chart" uri="{C3380CC4-5D6E-409C-BE32-E72D297353CC}">
              <c16:uniqueId val="{00000000-DCD3-4504-931D-575B07F19AC3}"/>
            </c:ext>
          </c:extLst>
        </c:ser>
        <c:dLbls>
          <c:showLegendKey val="0"/>
          <c:showVal val="0"/>
          <c:showCatName val="0"/>
          <c:showSerName val="0"/>
          <c:showPercent val="0"/>
          <c:showBubbleSize val="0"/>
        </c:dLbls>
        <c:smooth val="0"/>
        <c:axId val="63136896"/>
        <c:axId val="63138816"/>
      </c:lineChart>
      <c:catAx>
        <c:axId val="63136896"/>
        <c:scaling>
          <c:orientation val="minMax"/>
        </c:scaling>
        <c:delete val="0"/>
        <c:axPos val="b"/>
        <c:title>
          <c:tx>
            <c:rich>
              <a:bodyPr/>
              <a:lstStyle/>
              <a:p>
                <a:pPr>
                  <a:defRPr/>
                </a:pPr>
                <a:r>
                  <a:rPr lang="en-US"/>
                  <a:t>Model Year</a:t>
                </a:r>
              </a:p>
            </c:rich>
          </c:tx>
          <c:overlay val="0"/>
        </c:title>
        <c:numFmt formatCode="General" sourceLinked="1"/>
        <c:majorTickMark val="out"/>
        <c:minorTickMark val="none"/>
        <c:tickLblPos val="nextTo"/>
        <c:crossAx val="63138816"/>
        <c:crosses val="autoZero"/>
        <c:auto val="1"/>
        <c:lblAlgn val="ctr"/>
        <c:lblOffset val="100"/>
        <c:noMultiLvlLbl val="0"/>
      </c:catAx>
      <c:valAx>
        <c:axId val="63138816"/>
        <c:scaling>
          <c:orientation val="minMax"/>
        </c:scaling>
        <c:delete val="0"/>
        <c:axPos val="l"/>
        <c:majorGridlines/>
        <c:title>
          <c:tx>
            <c:rich>
              <a:bodyPr rot="-5400000" vert="horz"/>
              <a:lstStyle/>
              <a:p>
                <a:pPr>
                  <a:defRPr/>
                </a:pPr>
                <a:r>
                  <a:rPr lang="en-US"/>
                  <a:t>Failure Rate</a:t>
                </a:r>
              </a:p>
            </c:rich>
          </c:tx>
          <c:overlay val="0"/>
        </c:title>
        <c:numFmt formatCode="0%" sourceLinked="0"/>
        <c:majorTickMark val="out"/>
        <c:minorTickMark val="none"/>
        <c:tickLblPos val="nextTo"/>
        <c:crossAx val="63136896"/>
        <c:crosses val="autoZero"/>
        <c:crossBetween val="midCat"/>
      </c:valAx>
    </c:plotArea>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09032133695"/>
          <c:y val="3.2745709935864356E-2"/>
        </c:manualLayout>
      </c:layout>
      <c:overlay val="0"/>
      <c:spPr>
        <a:noFill/>
        <a:ln w="25400">
          <a:noFill/>
        </a:ln>
      </c:spPr>
    </c:title>
    <c:autoTitleDeleted val="0"/>
    <c:plotArea>
      <c:layout>
        <c:manualLayout>
          <c:layoutTarget val="inner"/>
          <c:xMode val="edge"/>
          <c:yMode val="edge"/>
          <c:x val="0.11948799195411959"/>
          <c:y val="0.17632263500009224"/>
          <c:w val="0.77951689989116058"/>
          <c:h val="0.65995043385750796"/>
        </c:manualLayout>
      </c:layout>
      <c:lineChart>
        <c:grouping val="standard"/>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 OBD'!$B$10:$B$25</c:f>
              <c:numCache>
                <c:formatCode>#,##0</c:formatCode>
                <c:ptCount val="16"/>
                <c:pt idx="0">
                  <c:v>13989</c:v>
                </c:pt>
                <c:pt idx="1">
                  <c:v>13124</c:v>
                </c:pt>
                <c:pt idx="2">
                  <c:v>11813</c:v>
                </c:pt>
                <c:pt idx="3">
                  <c:v>11365</c:v>
                </c:pt>
                <c:pt idx="4">
                  <c:v>9779</c:v>
                </c:pt>
                <c:pt idx="5">
                  <c:v>7952</c:v>
                </c:pt>
                <c:pt idx="6">
                  <c:v>6596</c:v>
                </c:pt>
                <c:pt idx="7">
                  <c:v>4501</c:v>
                </c:pt>
                <c:pt idx="8">
                  <c:v>4109</c:v>
                </c:pt>
                <c:pt idx="9">
                  <c:v>3632</c:v>
                </c:pt>
                <c:pt idx="10">
                  <c:v>3721</c:v>
                </c:pt>
                <c:pt idx="11">
                  <c:v>4292</c:v>
                </c:pt>
                <c:pt idx="12">
                  <c:v>2532</c:v>
                </c:pt>
                <c:pt idx="13">
                  <c:v>2326</c:v>
                </c:pt>
                <c:pt idx="14">
                  <c:v>840</c:v>
                </c:pt>
                <c:pt idx="15">
                  <c:v>67</c:v>
                </c:pt>
              </c:numCache>
            </c:numRef>
          </c:val>
          <c:smooth val="0"/>
          <c:extLst>
            <c:ext xmlns:c16="http://schemas.microsoft.com/office/drawing/2014/chart" uri="{C3380CC4-5D6E-409C-BE32-E72D297353CC}">
              <c16:uniqueId val="{00000000-022E-4A4C-8EE8-1D9A19608401}"/>
            </c:ext>
          </c:extLst>
        </c:ser>
        <c:ser>
          <c:idx val="1"/>
          <c:order val="1"/>
          <c:tx>
            <c:strRef>
              <c:f>'(2)(i) OBD'!$E$8:$G$8</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 OBD'!$E$10:$E$25</c:f>
              <c:numCache>
                <c:formatCode>#,##0</c:formatCode>
                <c:ptCount val="16"/>
                <c:pt idx="0">
                  <c:v>10216</c:v>
                </c:pt>
                <c:pt idx="1">
                  <c:v>10721</c:v>
                </c:pt>
                <c:pt idx="2">
                  <c:v>11748</c:v>
                </c:pt>
                <c:pt idx="3">
                  <c:v>10501</c:v>
                </c:pt>
                <c:pt idx="4">
                  <c:v>8315</c:v>
                </c:pt>
                <c:pt idx="5">
                  <c:v>6503</c:v>
                </c:pt>
                <c:pt idx="6">
                  <c:v>5349</c:v>
                </c:pt>
                <c:pt idx="7">
                  <c:v>3058</c:v>
                </c:pt>
                <c:pt idx="8">
                  <c:v>3277</c:v>
                </c:pt>
                <c:pt idx="9">
                  <c:v>3315</c:v>
                </c:pt>
                <c:pt idx="10">
                  <c:v>2484</c:v>
                </c:pt>
                <c:pt idx="11">
                  <c:v>2066</c:v>
                </c:pt>
                <c:pt idx="12">
                  <c:v>1982</c:v>
                </c:pt>
                <c:pt idx="13">
                  <c:v>1433</c:v>
                </c:pt>
                <c:pt idx="14">
                  <c:v>454</c:v>
                </c:pt>
                <c:pt idx="15">
                  <c:v>21</c:v>
                </c:pt>
              </c:numCache>
            </c:numRef>
          </c:val>
          <c:smooth val="0"/>
          <c:extLst>
            <c:ext xmlns:c16="http://schemas.microsoft.com/office/drawing/2014/chart" uri="{C3380CC4-5D6E-409C-BE32-E72D297353CC}">
              <c16:uniqueId val="{00000001-022E-4A4C-8EE8-1D9A19608401}"/>
            </c:ext>
          </c:extLst>
        </c:ser>
        <c:ser>
          <c:idx val="2"/>
          <c:order val="2"/>
          <c:tx>
            <c:strRef>
              <c:f>'(2)(i) OBD'!$H$8:$J$8</c:f>
              <c:strCache>
                <c:ptCount val="1"/>
                <c:pt idx="0">
                  <c:v>MDGV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 OBD'!$H$10:$H$25</c:f>
              <c:numCache>
                <c:formatCode>#,##0</c:formatCode>
                <c:ptCount val="16"/>
                <c:pt idx="6">
                  <c:v>952</c:v>
                </c:pt>
                <c:pt idx="7">
                  <c:v>606</c:v>
                </c:pt>
                <c:pt idx="8">
                  <c:v>517</c:v>
                </c:pt>
                <c:pt idx="9">
                  <c:v>706</c:v>
                </c:pt>
                <c:pt idx="10">
                  <c:v>506</c:v>
                </c:pt>
                <c:pt idx="11">
                  <c:v>363</c:v>
                </c:pt>
                <c:pt idx="12">
                  <c:v>293</c:v>
                </c:pt>
                <c:pt idx="13">
                  <c:v>385</c:v>
                </c:pt>
                <c:pt idx="14">
                  <c:v>68</c:v>
                </c:pt>
                <c:pt idx="15">
                  <c:v>0</c:v>
                </c:pt>
              </c:numCache>
            </c:numRef>
          </c:val>
          <c:smooth val="0"/>
          <c:extLst>
            <c:ext xmlns:c16="http://schemas.microsoft.com/office/drawing/2014/chart" uri="{C3380CC4-5D6E-409C-BE32-E72D297353CC}">
              <c16:uniqueId val="{00000002-022E-4A4C-8EE8-1D9A19608401}"/>
            </c:ext>
          </c:extLst>
        </c:ser>
        <c:dLbls>
          <c:showLegendKey val="0"/>
          <c:showVal val="0"/>
          <c:showCatName val="0"/>
          <c:showSerName val="0"/>
          <c:showPercent val="0"/>
          <c:showBubbleSize val="0"/>
        </c:dLbls>
        <c:marker val="1"/>
        <c:smooth val="0"/>
        <c:axId val="63345024"/>
        <c:axId val="63347328"/>
      </c:lineChart>
      <c:catAx>
        <c:axId val="63345024"/>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9862834946"/>
              <c:y val="0.91183995701324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3347328"/>
        <c:crosses val="autoZero"/>
        <c:auto val="1"/>
        <c:lblAlgn val="ctr"/>
        <c:lblOffset val="100"/>
        <c:tickLblSkip val="1"/>
        <c:tickMarkSkip val="1"/>
        <c:noMultiLvlLbl val="0"/>
      </c:catAx>
      <c:valAx>
        <c:axId val="63347328"/>
        <c:scaling>
          <c:orientation val="minMax"/>
          <c:max val="300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4160327416704E-3"/>
              <c:y val="0.352645131956930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3345024"/>
        <c:crosses val="autoZero"/>
        <c:crossBetween val="midCat"/>
        <c:majorUnit val="5000"/>
      </c:valAx>
      <c:spPr>
        <a:noFill/>
        <a:ln w="12700">
          <a:solidFill>
            <a:srgbClr val="808080"/>
          </a:solidFill>
          <a:prstDash val="solid"/>
        </a:ln>
      </c:spPr>
    </c:plotArea>
    <c:legend>
      <c:legendPos val="r"/>
      <c:layout>
        <c:manualLayout>
          <c:xMode val="edge"/>
          <c:yMode val="edge"/>
          <c:x val="0.75960229547578206"/>
          <c:y val="0.20403055917223042"/>
          <c:w val="0.11522057624152948"/>
          <c:h val="0.16876599086531624"/>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059025411437432"/>
          <c:y val="3.2828402843506452E-2"/>
        </c:manualLayout>
      </c:layout>
      <c:overlay val="0"/>
      <c:spPr>
        <a:noFill/>
        <a:ln w="25400">
          <a:noFill/>
        </a:ln>
      </c:spPr>
    </c:title>
    <c:autoTitleDeleted val="0"/>
    <c:plotArea>
      <c:layout>
        <c:manualLayout>
          <c:layoutTarget val="inner"/>
          <c:xMode val="edge"/>
          <c:yMode val="edge"/>
          <c:x val="0.11308134109536894"/>
          <c:y val="0.20959635867697238"/>
          <c:w val="0.81344416238554862"/>
          <c:h val="0.61616313566114189"/>
        </c:manualLayout>
      </c:layout>
      <c:scatterChart>
        <c:scatterStyle val="lineMarker"/>
        <c:varyColors val="0"/>
        <c:ser>
          <c:idx val="0"/>
          <c:order val="0"/>
          <c:tx>
            <c:strRef>
              <c:f>'(2)(i) OBD'!$K$8:$M$8</c:f>
              <c:strCache>
                <c:ptCount val="1"/>
                <c:pt idx="0">
                  <c:v>LDDV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 OBD'!$M$10:$M$25</c:f>
              <c:numCache>
                <c:formatCode>0.0%</c:formatCode>
                <c:ptCount val="16"/>
                <c:pt idx="0">
                  <c:v>9.9315068493150679E-2</c:v>
                </c:pt>
                <c:pt idx="1">
                  <c:v>4.7353760445682451E-2</c:v>
                </c:pt>
                <c:pt idx="2">
                  <c:v>0.11188811188811189</c:v>
                </c:pt>
                <c:pt idx="3">
                  <c:v>7.0110701107011064E-2</c:v>
                </c:pt>
                <c:pt idx="4">
                  <c:v>5.1999999999999998E-2</c:v>
                </c:pt>
                <c:pt idx="5">
                  <c:v>6.25E-2</c:v>
                </c:pt>
                <c:pt idx="6">
                  <c:v>0.13513513513513514</c:v>
                </c:pt>
                <c:pt idx="7">
                  <c:v>0.14713896457765668</c:v>
                </c:pt>
                <c:pt idx="8">
                  <c:v>0.16515544041450778</c:v>
                </c:pt>
                <c:pt idx="9">
                  <c:v>0.10536522301228184</c:v>
                </c:pt>
                <c:pt idx="10">
                  <c:v>6.7647058823529407E-2</c:v>
                </c:pt>
                <c:pt idx="11">
                  <c:v>5.8167716917111006E-2</c:v>
                </c:pt>
                <c:pt idx="12">
                  <c:v>3.0648610121168925E-2</c:v>
                </c:pt>
                <c:pt idx="13">
                  <c:v>2.2962962962962963E-2</c:v>
                </c:pt>
                <c:pt idx="14">
                  <c:v>9.3220338983050849E-2</c:v>
                </c:pt>
                <c:pt idx="15">
                  <c:v>0</c:v>
                </c:pt>
              </c:numCache>
            </c:numRef>
          </c:yVal>
          <c:smooth val="0"/>
          <c:extLst>
            <c:ext xmlns:c16="http://schemas.microsoft.com/office/drawing/2014/chart" uri="{C3380CC4-5D6E-409C-BE32-E72D297353CC}">
              <c16:uniqueId val="{00000000-A614-4AD6-B45F-5C4D177149FE}"/>
            </c:ext>
          </c:extLst>
        </c:ser>
        <c:ser>
          <c:idx val="1"/>
          <c:order val="1"/>
          <c:tx>
            <c:strRef>
              <c:f>'(2)(i) OBD'!$N$8:$P$8</c:f>
              <c:strCache>
                <c:ptCount val="1"/>
                <c:pt idx="0">
                  <c:v>LDDT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 OBD'!$P$10:$P$25</c:f>
              <c:numCache>
                <c:formatCode>0.0%</c:formatCode>
                <c:ptCount val="16"/>
                <c:pt idx="0">
                  <c:v>0</c:v>
                </c:pt>
                <c:pt idx="1">
                  <c:v>0</c:v>
                </c:pt>
                <c:pt idx="2">
                  <c:v>0</c:v>
                </c:pt>
                <c:pt idx="3">
                  <c:v>0</c:v>
                </c:pt>
                <c:pt idx="4">
                  <c:v>0.10526315789473684</c:v>
                </c:pt>
                <c:pt idx="5">
                  <c:v>6.9767441860465115E-2</c:v>
                </c:pt>
                <c:pt idx="6">
                  <c:v>6.8965517241379309E-2</c:v>
                </c:pt>
                <c:pt idx="7">
                  <c:v>0.15286624203821655</c:v>
                </c:pt>
                <c:pt idx="8">
                  <c:v>0.171875</c:v>
                </c:pt>
                <c:pt idx="9">
                  <c:v>0.11563169164882227</c:v>
                </c:pt>
                <c:pt idx="10">
                  <c:v>0.10689170182841069</c:v>
                </c:pt>
                <c:pt idx="11">
                  <c:v>9.3253968253968256E-2</c:v>
                </c:pt>
                <c:pt idx="12">
                  <c:v>5.2589641434262951E-2</c:v>
                </c:pt>
                <c:pt idx="13">
                  <c:v>3.1014249790444259E-2</c:v>
                </c:pt>
                <c:pt idx="14">
                  <c:v>5.0955414012738856E-2</c:v>
                </c:pt>
                <c:pt idx="15">
                  <c:v>0</c:v>
                </c:pt>
              </c:numCache>
            </c:numRef>
          </c:yVal>
          <c:smooth val="0"/>
          <c:extLst>
            <c:ext xmlns:c16="http://schemas.microsoft.com/office/drawing/2014/chart" uri="{C3380CC4-5D6E-409C-BE32-E72D297353CC}">
              <c16:uniqueId val="{00000001-A614-4AD6-B45F-5C4D177149FE}"/>
            </c:ext>
          </c:extLst>
        </c:ser>
        <c:ser>
          <c:idx val="2"/>
          <c:order val="2"/>
          <c:tx>
            <c:strRef>
              <c:f>'(2)(i) OBD'!$Q$8:$S$8</c:f>
              <c:strCache>
                <c:ptCount val="1"/>
                <c:pt idx="0">
                  <c:v>MDDV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 OBD'!$S$10:$S$25</c:f>
              <c:numCache>
                <c:formatCode>0.0%</c:formatCode>
                <c:ptCount val="16"/>
                <c:pt idx="5">
                  <c:v>0.11490683229813664</c:v>
                </c:pt>
                <c:pt idx="6">
                  <c:v>0.13983371126228269</c:v>
                </c:pt>
                <c:pt idx="7">
                  <c:v>0.11194029850746269</c:v>
                </c:pt>
                <c:pt idx="8">
                  <c:v>0.13711340206185568</c:v>
                </c:pt>
                <c:pt idx="9">
                  <c:v>0.18903150525087514</c:v>
                </c:pt>
                <c:pt idx="10">
                  <c:v>0.16261261261261262</c:v>
                </c:pt>
                <c:pt idx="11">
                  <c:v>0.14019715224534501</c:v>
                </c:pt>
                <c:pt idx="12">
                  <c:v>0.10249872514023457</c:v>
                </c:pt>
                <c:pt idx="13">
                  <c:v>6.4506359781950337E-2</c:v>
                </c:pt>
                <c:pt idx="14">
                  <c:v>0.11614730878186968</c:v>
                </c:pt>
                <c:pt idx="15">
                  <c:v>0</c:v>
                </c:pt>
              </c:numCache>
            </c:numRef>
          </c:yVal>
          <c:smooth val="0"/>
          <c:extLst>
            <c:ext xmlns:c16="http://schemas.microsoft.com/office/drawing/2014/chart" uri="{C3380CC4-5D6E-409C-BE32-E72D297353CC}">
              <c16:uniqueId val="{00000002-A614-4AD6-B45F-5C4D177149FE}"/>
            </c:ext>
          </c:extLst>
        </c:ser>
        <c:dLbls>
          <c:showLegendKey val="0"/>
          <c:showVal val="0"/>
          <c:showCatName val="0"/>
          <c:showSerName val="0"/>
          <c:showPercent val="0"/>
          <c:showBubbleSize val="0"/>
        </c:dLbls>
        <c:axId val="63385984"/>
        <c:axId val="63388288"/>
      </c:scatterChart>
      <c:valAx>
        <c:axId val="63385984"/>
        <c:scaling>
          <c:orientation val="minMax"/>
          <c:max val="2017"/>
          <c:min val="2002"/>
        </c:scaling>
        <c:delete val="0"/>
        <c:axPos val="b"/>
        <c:title>
          <c:tx>
            <c:rich>
              <a:bodyPr/>
              <a:lstStyle/>
              <a:p>
                <a:pPr>
                  <a:defRPr sz="1000" b="1" i="0" u="none" strike="noStrike" baseline="0">
                    <a:solidFill>
                      <a:srgbClr val="000000"/>
                    </a:solidFill>
                    <a:latin typeface="Arial"/>
                    <a:ea typeface="Arial"/>
                    <a:cs typeface="Arial"/>
                  </a:defRPr>
                </a:pPr>
                <a:r>
                  <a:rPr lang="en-US"/>
                  <a:t>Model Year</a:t>
                </a:r>
              </a:p>
            </c:rich>
          </c:tx>
          <c:layout>
            <c:manualLayout>
              <c:xMode val="edge"/>
              <c:yMode val="edge"/>
              <c:x val="0.46090594867385931"/>
              <c:y val="0.90151747655583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3388288"/>
        <c:crosses val="autoZero"/>
        <c:crossBetween val="midCat"/>
        <c:majorUnit val="1"/>
      </c:valAx>
      <c:valAx>
        <c:axId val="63388288"/>
        <c:scaling>
          <c:orientation val="minMax"/>
          <c:max val="0.30000000000000004"/>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Failure Rate (%)</a:t>
                </a:r>
              </a:p>
            </c:rich>
          </c:tx>
          <c:layout>
            <c:manualLayout>
              <c:xMode val="edge"/>
              <c:yMode val="edge"/>
              <c:x val="2.3319668263837183E-2"/>
              <c:y val="0.386364594451271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63385984"/>
        <c:crosses val="autoZero"/>
        <c:crossBetween val="midCat"/>
        <c:majorUnit val="5.000000000000001E-2"/>
      </c:valAx>
    </c:plotArea>
    <c:legend>
      <c:legendPos val="r"/>
      <c:layout>
        <c:manualLayout>
          <c:xMode val="edge"/>
          <c:yMode val="edge"/>
          <c:x val="0.71677700074441464"/>
          <c:y val="0.24236368152190804"/>
          <c:w val="0.14266136839419696"/>
          <c:h val="0.1818187432453307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972622438152839"/>
          <c:y val="3.2663384095457722E-2"/>
        </c:manualLayout>
      </c:layout>
      <c:overlay val="0"/>
      <c:spPr>
        <a:noFill/>
        <a:ln w="25400">
          <a:noFill/>
        </a:ln>
      </c:spPr>
    </c:title>
    <c:autoTitleDeleted val="0"/>
    <c:plotArea>
      <c:layout>
        <c:manualLayout>
          <c:layoutTarget val="inner"/>
          <c:xMode val="edge"/>
          <c:yMode val="edge"/>
          <c:x val="8.9041155448118692E-2"/>
          <c:y val="0.17336683417085441"/>
          <c:w val="0.83245808447390002"/>
          <c:h val="0.66834170854272745"/>
        </c:manualLayout>
      </c:layout>
      <c:lineChart>
        <c:grouping val="standard"/>
        <c:varyColors val="0"/>
        <c:ser>
          <c:idx val="0"/>
          <c:order val="0"/>
          <c:tx>
            <c:strRef>
              <c:f>'(2)(i) OBD'!$K$8:$M$8</c:f>
              <c:strCache>
                <c:ptCount val="1"/>
                <c:pt idx="0">
                  <c:v>LDDV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 OBD'!$K$10:$K$25</c:f>
              <c:numCache>
                <c:formatCode>#,##0</c:formatCode>
                <c:ptCount val="16"/>
                <c:pt idx="0">
                  <c:v>29</c:v>
                </c:pt>
                <c:pt idx="1">
                  <c:v>17</c:v>
                </c:pt>
                <c:pt idx="2">
                  <c:v>16</c:v>
                </c:pt>
                <c:pt idx="3">
                  <c:v>19</c:v>
                </c:pt>
                <c:pt idx="4">
                  <c:v>13</c:v>
                </c:pt>
                <c:pt idx="5">
                  <c:v>2</c:v>
                </c:pt>
                <c:pt idx="6">
                  <c:v>5</c:v>
                </c:pt>
                <c:pt idx="7">
                  <c:v>108</c:v>
                </c:pt>
                <c:pt idx="8">
                  <c:v>255</c:v>
                </c:pt>
                <c:pt idx="9">
                  <c:v>163</c:v>
                </c:pt>
                <c:pt idx="10">
                  <c:v>138</c:v>
                </c:pt>
                <c:pt idx="11">
                  <c:v>120</c:v>
                </c:pt>
                <c:pt idx="12">
                  <c:v>86</c:v>
                </c:pt>
                <c:pt idx="13">
                  <c:v>31</c:v>
                </c:pt>
                <c:pt idx="14">
                  <c:v>11</c:v>
                </c:pt>
                <c:pt idx="15">
                  <c:v>0</c:v>
                </c:pt>
              </c:numCache>
            </c:numRef>
          </c:val>
          <c:smooth val="0"/>
          <c:extLst>
            <c:ext xmlns:c16="http://schemas.microsoft.com/office/drawing/2014/chart" uri="{C3380CC4-5D6E-409C-BE32-E72D297353CC}">
              <c16:uniqueId val="{00000000-74E5-4580-BE43-39282D90EA99}"/>
            </c:ext>
          </c:extLst>
        </c:ser>
        <c:ser>
          <c:idx val="1"/>
          <c:order val="1"/>
          <c:tx>
            <c:strRef>
              <c:f>'(2)(i) OBD'!$N$8:$P$8</c:f>
              <c:strCache>
                <c:ptCount val="1"/>
                <c:pt idx="0">
                  <c:v>LDDT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 OBD'!$N$10:$N$25</c:f>
              <c:numCache>
                <c:formatCode>#,##0</c:formatCode>
                <c:ptCount val="16"/>
                <c:pt idx="0">
                  <c:v>0</c:v>
                </c:pt>
                <c:pt idx="1">
                  <c:v>0</c:v>
                </c:pt>
                <c:pt idx="2">
                  <c:v>0</c:v>
                </c:pt>
                <c:pt idx="3">
                  <c:v>0</c:v>
                </c:pt>
                <c:pt idx="4">
                  <c:v>4</c:v>
                </c:pt>
                <c:pt idx="5">
                  <c:v>3</c:v>
                </c:pt>
                <c:pt idx="6">
                  <c:v>4</c:v>
                </c:pt>
                <c:pt idx="7">
                  <c:v>24</c:v>
                </c:pt>
                <c:pt idx="8">
                  <c:v>44</c:v>
                </c:pt>
                <c:pt idx="9">
                  <c:v>54</c:v>
                </c:pt>
                <c:pt idx="10">
                  <c:v>76</c:v>
                </c:pt>
                <c:pt idx="11">
                  <c:v>47</c:v>
                </c:pt>
                <c:pt idx="12">
                  <c:v>66</c:v>
                </c:pt>
                <c:pt idx="13">
                  <c:v>37</c:v>
                </c:pt>
                <c:pt idx="14">
                  <c:v>8</c:v>
                </c:pt>
                <c:pt idx="15">
                  <c:v>0</c:v>
                </c:pt>
              </c:numCache>
            </c:numRef>
          </c:val>
          <c:smooth val="0"/>
          <c:extLst>
            <c:ext xmlns:c16="http://schemas.microsoft.com/office/drawing/2014/chart" uri="{C3380CC4-5D6E-409C-BE32-E72D297353CC}">
              <c16:uniqueId val="{00000001-74E5-4580-BE43-39282D90EA99}"/>
            </c:ext>
          </c:extLst>
        </c:ser>
        <c:ser>
          <c:idx val="2"/>
          <c:order val="2"/>
          <c:tx>
            <c:strRef>
              <c:f>'(2)(i) OBD'!$Q$8:$S$8</c:f>
              <c:strCache>
                <c:ptCount val="1"/>
                <c:pt idx="0">
                  <c:v>MDDV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 OBD'!$Q$10:$Q$25</c:f>
              <c:numCache>
                <c:formatCode>#,##0</c:formatCode>
                <c:ptCount val="16"/>
                <c:pt idx="5">
                  <c:v>259</c:v>
                </c:pt>
                <c:pt idx="6">
                  <c:v>370</c:v>
                </c:pt>
                <c:pt idx="7">
                  <c:v>105</c:v>
                </c:pt>
                <c:pt idx="8">
                  <c:v>133</c:v>
                </c:pt>
                <c:pt idx="9">
                  <c:v>486</c:v>
                </c:pt>
                <c:pt idx="10">
                  <c:v>361</c:v>
                </c:pt>
                <c:pt idx="11">
                  <c:v>256</c:v>
                </c:pt>
                <c:pt idx="12">
                  <c:v>201</c:v>
                </c:pt>
                <c:pt idx="13">
                  <c:v>213</c:v>
                </c:pt>
                <c:pt idx="14">
                  <c:v>41</c:v>
                </c:pt>
                <c:pt idx="15">
                  <c:v>0</c:v>
                </c:pt>
              </c:numCache>
            </c:numRef>
          </c:val>
          <c:smooth val="0"/>
          <c:extLst>
            <c:ext xmlns:c16="http://schemas.microsoft.com/office/drawing/2014/chart" uri="{C3380CC4-5D6E-409C-BE32-E72D297353CC}">
              <c16:uniqueId val="{00000002-74E5-4580-BE43-39282D90EA99}"/>
            </c:ext>
          </c:extLst>
        </c:ser>
        <c:dLbls>
          <c:showLegendKey val="0"/>
          <c:showVal val="0"/>
          <c:showCatName val="0"/>
          <c:showSerName val="0"/>
          <c:showPercent val="0"/>
          <c:showBubbleSize val="0"/>
        </c:dLbls>
        <c:marker val="1"/>
        <c:smooth val="0"/>
        <c:axId val="63451136"/>
        <c:axId val="63453440"/>
      </c:lineChart>
      <c:catAx>
        <c:axId val="63451136"/>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3698665326409075"/>
              <c:y val="0.91708529837464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3453440"/>
        <c:crosses val="autoZero"/>
        <c:auto val="1"/>
        <c:lblAlgn val="ctr"/>
        <c:lblOffset val="100"/>
        <c:tickLblSkip val="1"/>
        <c:tickMarkSkip val="1"/>
        <c:noMultiLvlLbl val="0"/>
      </c:catAx>
      <c:valAx>
        <c:axId val="63453440"/>
        <c:scaling>
          <c:orientation val="minMax"/>
          <c:max val="6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6.849276819121051E-3"/>
              <c:y val="0.354271428472496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3451136"/>
        <c:crosses val="autoZero"/>
        <c:crossBetween val="midCat"/>
        <c:majorUnit val="100"/>
        <c:minorUnit val="20"/>
      </c:valAx>
      <c:spPr>
        <a:noFill/>
        <a:ln w="12700">
          <a:solidFill>
            <a:srgbClr val="808080"/>
          </a:solidFill>
          <a:prstDash val="solid"/>
        </a:ln>
      </c:spPr>
    </c:plotArea>
    <c:legend>
      <c:legendPos val="r"/>
      <c:layout>
        <c:manualLayout>
          <c:xMode val="edge"/>
          <c:yMode val="edge"/>
          <c:x val="0.7849986117606671"/>
          <c:y val="0.212654854972603"/>
          <c:w val="0.10958912715697776"/>
          <c:h val="0.16834160901391287"/>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F48-4BD8-937A-06B2179BCD1F}"/>
            </c:ext>
          </c:extLst>
        </c:ser>
        <c:dLbls>
          <c:showLegendKey val="0"/>
          <c:showVal val="0"/>
          <c:showCatName val="0"/>
          <c:showSerName val="0"/>
          <c:showPercent val="0"/>
          <c:showBubbleSize val="0"/>
        </c:dLbls>
        <c:marker val="1"/>
        <c:smooth val="0"/>
        <c:axId val="63506688"/>
        <c:axId val="63513344"/>
      </c:lineChart>
      <c:catAx>
        <c:axId val="63506688"/>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63513344"/>
        <c:crosses val="autoZero"/>
        <c:auto val="1"/>
        <c:lblAlgn val="ctr"/>
        <c:lblOffset val="100"/>
        <c:tickLblSkip val="1"/>
        <c:tickMarkSkip val="1"/>
        <c:noMultiLvlLbl val="0"/>
      </c:catAx>
      <c:valAx>
        <c:axId val="63513344"/>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6350668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2004 Failure Rate by Model Year</a:t>
            </a:r>
            <a:endParaRPr lang="en-US" sz="10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Non-diesel Initial tests</a:t>
            </a:r>
          </a:p>
        </c:rich>
      </c:tx>
      <c:layout>
        <c:manualLayout>
          <c:xMode val="edge"/>
          <c:yMode val="edge"/>
          <c:x val="0.31087289433384868"/>
          <c:y val="3.0444964871194406E-2"/>
        </c:manualLayout>
      </c:layout>
      <c:overlay val="0"/>
      <c:spPr>
        <a:noFill/>
        <a:ln w="25400">
          <a:noFill/>
        </a:ln>
      </c:spPr>
    </c:title>
    <c:autoTitleDeleted val="0"/>
    <c:plotArea>
      <c:layout>
        <c:manualLayout>
          <c:layoutTarget val="inner"/>
          <c:xMode val="edge"/>
          <c:yMode val="edge"/>
          <c:x val="0.14241960183767746"/>
          <c:y val="0.18735384421866333"/>
          <c:w val="0.74885145482391002"/>
          <c:h val="0.60889999371065584"/>
        </c:manualLayout>
      </c:layout>
      <c:lineChart>
        <c:grouping val="standard"/>
        <c:varyColors val="0"/>
        <c:ser>
          <c:idx val="0"/>
          <c:order val="0"/>
          <c:tx>
            <c:strRef>
              <c:f>'Initial gasoline '!$P$5</c:f>
              <c:strCache>
                <c:ptCount val="1"/>
                <c:pt idx="0">
                  <c:v>Failure Rate 2004 Tests</c:v>
                </c:pt>
              </c:strCache>
            </c:strRef>
          </c:tx>
          <c:spPr>
            <a:ln w="25400">
              <a:solidFill>
                <a:srgbClr val="000080"/>
              </a:solidFill>
              <a:prstDash val="solid"/>
            </a:ln>
          </c:spPr>
          <c:marker>
            <c:symbol val="diamond"/>
            <c:size val="6"/>
            <c:spPr>
              <a:solidFill>
                <a:srgbClr val="000080"/>
              </a:solidFill>
              <a:ln>
                <a:solidFill>
                  <a:srgbClr val="000080"/>
                </a:solidFill>
                <a:prstDash val="solid"/>
              </a:ln>
            </c:spPr>
          </c:marker>
          <c:cat>
            <c:numRef>
              <c:f>('Initial gasoline '!$A$6:$A$17,'Initial gasoline '!$A$19:$A$28)</c:f>
              <c:numCache>
                <c:formatCode>General</c:formatCode>
                <c:ptCount val="2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numCache>
            </c:numRef>
          </c:cat>
          <c:val>
            <c:numRef>
              <c:f>('Initial gasoline '!$P$6:$P$17,'Initial gasoline '!$P$19:$P$28)</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extLst>
            <c:ext xmlns:c16="http://schemas.microsoft.com/office/drawing/2014/chart" uri="{C3380CC4-5D6E-409C-BE32-E72D297353CC}">
              <c16:uniqueId val="{00000000-51E8-456B-ADF6-D3BE8909F9DE}"/>
            </c:ext>
          </c:extLst>
        </c:ser>
        <c:dLbls>
          <c:showLegendKey val="0"/>
          <c:showVal val="0"/>
          <c:showCatName val="0"/>
          <c:showSerName val="0"/>
          <c:showPercent val="0"/>
          <c:showBubbleSize val="0"/>
        </c:dLbls>
        <c:marker val="1"/>
        <c:smooth val="0"/>
        <c:axId val="63612032"/>
        <c:axId val="63614336"/>
      </c:lineChart>
      <c:catAx>
        <c:axId val="63612032"/>
        <c:scaling>
          <c:orientation val="minMax"/>
        </c:scaling>
        <c:delete val="0"/>
        <c:axPos val="b"/>
        <c:title>
          <c:tx>
            <c:rich>
              <a:bodyPr/>
              <a:lstStyle/>
              <a:p>
                <a:pPr>
                  <a:defRPr sz="1000" b="1" i="0" u="none" strike="noStrike" baseline="0">
                    <a:solidFill>
                      <a:srgbClr val="000000"/>
                    </a:solidFill>
                    <a:latin typeface="Arial"/>
                    <a:ea typeface="Arial"/>
                    <a:cs typeface="Arial"/>
                  </a:defRPr>
                </a:pPr>
                <a:r>
                  <a:t>Model Year</a:t>
                </a:r>
              </a:p>
            </c:rich>
          </c:tx>
          <c:layout>
            <c:manualLayout>
              <c:xMode val="edge"/>
              <c:yMode val="edge"/>
              <c:x val="0.4578866768759608"/>
              <c:y val="0.889930725872376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3614336"/>
        <c:crosses val="autoZero"/>
        <c:auto val="1"/>
        <c:lblAlgn val="ctr"/>
        <c:lblOffset val="100"/>
        <c:tickLblSkip val="1"/>
        <c:tickMarkSkip val="1"/>
        <c:noMultiLvlLbl val="0"/>
      </c:catAx>
      <c:valAx>
        <c:axId val="6361433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Failure Rate</a:t>
                </a:r>
              </a:p>
            </c:rich>
          </c:tx>
          <c:layout>
            <c:manualLayout>
              <c:xMode val="edge"/>
              <c:yMode val="edge"/>
              <c:x val="3.8284839203675342E-2"/>
              <c:y val="0.395785035067337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361203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 Rate</a:t>
            </a:r>
          </a:p>
          <a:p>
            <a:pPr>
              <a:defRPr sz="87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0759367579052632"/>
          <c:y val="3.1100478468899701E-2"/>
        </c:manualLayout>
      </c:layout>
      <c:overlay val="0"/>
      <c:spPr>
        <a:noFill/>
        <a:ln w="25400">
          <a:noFill/>
        </a:ln>
      </c:spPr>
    </c:title>
    <c:autoTitleDeleted val="0"/>
    <c:plotArea>
      <c:layout>
        <c:manualLayout>
          <c:layoutTarget val="inner"/>
          <c:xMode val="edge"/>
          <c:yMode val="edge"/>
          <c:x val="0.12355227883722322"/>
          <c:y val="0.19138778337575618"/>
          <c:w val="0.82239485601026585"/>
          <c:h val="0.5861250865882536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Opacity'!$A$11:$A$44</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'(2)(i) Opacity'!$D$11:$D$44</c:f>
              <c:numCache>
                <c:formatCode>0.0%</c:formatCode>
                <c:ptCount val="34"/>
                <c:pt idx="0">
                  <c:v>0</c:v>
                </c:pt>
                <c:pt idx="1">
                  <c:v>0</c:v>
                </c:pt>
                <c:pt idx="2">
                  <c:v>0</c:v>
                </c:pt>
                <c:pt idx="3">
                  <c:v>5.8823529411764705E-2</c:v>
                </c:pt>
                <c:pt idx="4">
                  <c:v>2.6315789473684209E-2</c:v>
                </c:pt>
                <c:pt idx="5">
                  <c:v>8.5714285714285715E-2</c:v>
                </c:pt>
                <c:pt idx="6">
                  <c:v>0</c:v>
                </c:pt>
                <c:pt idx="7">
                  <c:v>9.5238095238095233E-2</c:v>
                </c:pt>
                <c:pt idx="8">
                  <c:v>5.2631578947368418E-2</c:v>
                </c:pt>
                <c:pt idx="9">
                  <c:v>5.6603773584905662E-2</c:v>
                </c:pt>
                <c:pt idx="10">
                  <c:v>4.3103448275862072E-2</c:v>
                </c:pt>
                <c:pt idx="11">
                  <c:v>1.7751479289940829E-2</c:v>
                </c:pt>
                <c:pt idx="12">
                  <c:v>5.235602094240838E-3</c:v>
                </c:pt>
                <c:pt idx="13">
                  <c:v>1.7902813299232736E-2</c:v>
                </c:pt>
                <c:pt idx="14">
                  <c:v>2.4539877300613498E-2</c:v>
                </c:pt>
                <c:pt idx="15">
                  <c:v>2.6666666666666668E-2</c:v>
                </c:pt>
                <c:pt idx="16">
                  <c:v>2.7538726333907058E-2</c:v>
                </c:pt>
                <c:pt idx="17">
                  <c:v>1.5503875968992248E-2</c:v>
                </c:pt>
                <c:pt idx="18">
                  <c:v>2.3255813953488372E-2</c:v>
                </c:pt>
                <c:pt idx="19">
                  <c:v>2.3943661971830985E-2</c:v>
                </c:pt>
                <c:pt idx="20">
                  <c:v>2.092511013215859E-2</c:v>
                </c:pt>
                <c:pt idx="21">
                  <c:v>1.7823042647994908E-2</c:v>
                </c:pt>
                <c:pt idx="22">
                  <c:v>8.1896551724137939E-3</c:v>
                </c:pt>
              </c:numCache>
            </c:numRef>
          </c:val>
          <c:smooth val="0"/>
          <c:extLst>
            <c:ext xmlns:c16="http://schemas.microsoft.com/office/drawing/2014/chart" uri="{C3380CC4-5D6E-409C-BE32-E72D297353CC}">
              <c16:uniqueId val="{00000000-0A81-40F8-AA3E-B172F9E8E226}"/>
            </c:ext>
          </c:extLst>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Opacity'!$A$11:$A$44</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'(2)(i) Opacity'!$G$11:$G$44</c:f>
              <c:numCache>
                <c:formatCode>0.0%</c:formatCode>
                <c:ptCount val="34"/>
                <c:pt idx="0">
                  <c:v>2.4154589371980676E-2</c:v>
                </c:pt>
                <c:pt idx="1">
                  <c:v>4.7091412742382273E-2</c:v>
                </c:pt>
                <c:pt idx="2">
                  <c:v>2.9288702928870293E-2</c:v>
                </c:pt>
                <c:pt idx="3">
                  <c:v>2.9754204398447608E-2</c:v>
                </c:pt>
                <c:pt idx="4">
                  <c:v>3.5623409669211195E-2</c:v>
                </c:pt>
                <c:pt idx="5">
                  <c:v>3.0206677265500796E-2</c:v>
                </c:pt>
                <c:pt idx="6">
                  <c:v>1.953125E-2</c:v>
                </c:pt>
                <c:pt idx="7">
                  <c:v>3.309692671394799E-2</c:v>
                </c:pt>
                <c:pt idx="8">
                  <c:v>2.0547945205479451E-2</c:v>
                </c:pt>
                <c:pt idx="9">
                  <c:v>2.0833333333333332E-2</c:v>
                </c:pt>
                <c:pt idx="10">
                  <c:v>2.6342451874366769E-2</c:v>
                </c:pt>
                <c:pt idx="11">
                  <c:v>2.0100502512562814E-2</c:v>
                </c:pt>
                <c:pt idx="12">
                  <c:v>1.7155110793423873E-2</c:v>
                </c:pt>
                <c:pt idx="13">
                  <c:v>2.7838427947598252E-2</c:v>
                </c:pt>
                <c:pt idx="14">
                  <c:v>2.4875621890547265E-2</c:v>
                </c:pt>
                <c:pt idx="15">
                  <c:v>1.5135878912968696E-2</c:v>
                </c:pt>
                <c:pt idx="16">
                  <c:v>1.8018018018018018E-2</c:v>
                </c:pt>
                <c:pt idx="17">
                  <c:v>1.4014325755216444E-2</c:v>
                </c:pt>
                <c:pt idx="18">
                  <c:v>2.0689655172413793E-2</c:v>
                </c:pt>
                <c:pt idx="19">
                  <c:v>1.8639972385226095E-2</c:v>
                </c:pt>
                <c:pt idx="20">
                  <c:v>2.4952015355086371E-2</c:v>
                </c:pt>
                <c:pt idx="21">
                  <c:v>3.1900138696255201E-2</c:v>
                </c:pt>
                <c:pt idx="22">
                  <c:v>2.628193346811248E-2</c:v>
                </c:pt>
                <c:pt idx="23">
                  <c:v>2.487644151565074E-2</c:v>
                </c:pt>
                <c:pt idx="24">
                  <c:v>2.1715817694369973E-2</c:v>
                </c:pt>
                <c:pt idx="25">
                  <c:v>8.4249084249084245E-3</c:v>
                </c:pt>
                <c:pt idx="26">
                  <c:v>7.5018754688672166E-3</c:v>
                </c:pt>
                <c:pt idx="27">
                  <c:v>4.0788579197824611E-3</c:v>
                </c:pt>
                <c:pt idx="28">
                  <c:v>1.6296598085149725E-3</c:v>
                </c:pt>
                <c:pt idx="29">
                  <c:v>3.2987747408105561E-3</c:v>
                </c:pt>
                <c:pt idx="30">
                  <c:v>3.1265031265031266E-3</c:v>
                </c:pt>
                <c:pt idx="31">
                  <c:v>1.5122873345935729E-3</c:v>
                </c:pt>
                <c:pt idx="32">
                  <c:v>8.6107921928817448E-4</c:v>
                </c:pt>
                <c:pt idx="33">
                  <c:v>1.0752688172043012E-2</c:v>
                </c:pt>
              </c:numCache>
            </c:numRef>
          </c:val>
          <c:smooth val="0"/>
          <c:extLst>
            <c:ext xmlns:c16="http://schemas.microsoft.com/office/drawing/2014/chart" uri="{C3380CC4-5D6E-409C-BE32-E72D297353CC}">
              <c16:uniqueId val="{00000001-0A81-40F8-AA3E-B172F9E8E226}"/>
            </c:ext>
          </c:extLst>
        </c:ser>
        <c:dLbls>
          <c:showLegendKey val="0"/>
          <c:showVal val="0"/>
          <c:showCatName val="0"/>
          <c:showSerName val="0"/>
          <c:showPercent val="0"/>
          <c:showBubbleSize val="0"/>
        </c:dLbls>
        <c:marker val="1"/>
        <c:smooth val="0"/>
        <c:axId val="63643008"/>
        <c:axId val="63702912"/>
      </c:lineChart>
      <c:catAx>
        <c:axId val="63643008"/>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718210223722217"/>
              <c:y val="0.916268947242838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63702912"/>
        <c:crosses val="autoZero"/>
        <c:auto val="1"/>
        <c:lblAlgn val="ctr"/>
        <c:lblOffset val="100"/>
        <c:tickLblSkip val="2"/>
        <c:tickMarkSkip val="1"/>
        <c:noMultiLvlLbl val="0"/>
      </c:catAx>
      <c:valAx>
        <c:axId val="63702912"/>
        <c:scaling>
          <c:orientation val="minMax"/>
          <c:max val="0.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6.4350706161729904E-3"/>
              <c:y val="0.311005035853771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63643008"/>
        <c:crosses val="autoZero"/>
        <c:crossBetween val="between"/>
        <c:majorUnit val="2.0000000000000011E-2"/>
      </c:valAx>
      <c:spPr>
        <a:noFill/>
        <a:ln w="12700">
          <a:solidFill>
            <a:srgbClr val="808080"/>
          </a:solidFill>
          <a:prstDash val="solid"/>
        </a:ln>
      </c:spPr>
    </c:plotArea>
    <c:legend>
      <c:legendPos val="r"/>
      <c:layout>
        <c:manualLayout>
          <c:xMode val="edge"/>
          <c:yMode val="edge"/>
          <c:x val="0.82239482564679778"/>
          <c:y val="0.2033495334614292"/>
          <c:w val="0.10810823647044072"/>
          <c:h val="8.612440191387572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Failures</a:t>
            </a:r>
          </a:p>
          <a:p>
            <a:pPr>
              <a:defRPr sz="92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3290514666641696"/>
          <c:y val="2.0642201834862386E-2"/>
        </c:manualLayout>
      </c:layout>
      <c:overlay val="0"/>
      <c:spPr>
        <a:noFill/>
        <a:ln w="25400">
          <a:noFill/>
        </a:ln>
      </c:spPr>
    </c:title>
    <c:autoTitleDeleted val="0"/>
    <c:plotArea>
      <c:layout>
        <c:manualLayout>
          <c:layoutTarget val="inner"/>
          <c:xMode val="edge"/>
          <c:yMode val="edge"/>
          <c:x val="9.2545045228805245E-2"/>
          <c:y val="0.15825705796778491"/>
          <c:w val="0.88817536462644897"/>
          <c:h val="0.6215603291198494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Opacity'!$A$11:$A$44</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'(2)(i) Opacity'!$B$11:$B$44</c:f>
              <c:numCache>
                <c:formatCode>#,##0</c:formatCode>
                <c:ptCount val="34"/>
                <c:pt idx="0">
                  <c:v>0</c:v>
                </c:pt>
                <c:pt idx="1">
                  <c:v>0</c:v>
                </c:pt>
                <c:pt idx="2">
                  <c:v>0</c:v>
                </c:pt>
                <c:pt idx="3">
                  <c:v>2</c:v>
                </c:pt>
                <c:pt idx="4">
                  <c:v>1</c:v>
                </c:pt>
                <c:pt idx="5">
                  <c:v>3</c:v>
                </c:pt>
                <c:pt idx="6">
                  <c:v>0</c:v>
                </c:pt>
                <c:pt idx="7">
                  <c:v>2</c:v>
                </c:pt>
                <c:pt idx="8">
                  <c:v>2</c:v>
                </c:pt>
                <c:pt idx="9">
                  <c:v>3</c:v>
                </c:pt>
                <c:pt idx="10">
                  <c:v>5</c:v>
                </c:pt>
                <c:pt idx="11">
                  <c:v>3</c:v>
                </c:pt>
                <c:pt idx="12">
                  <c:v>1</c:v>
                </c:pt>
                <c:pt idx="13">
                  <c:v>7</c:v>
                </c:pt>
                <c:pt idx="14">
                  <c:v>4</c:v>
                </c:pt>
                <c:pt idx="15">
                  <c:v>16</c:v>
                </c:pt>
                <c:pt idx="16">
                  <c:v>16</c:v>
                </c:pt>
                <c:pt idx="17">
                  <c:v>10</c:v>
                </c:pt>
                <c:pt idx="18">
                  <c:v>16</c:v>
                </c:pt>
                <c:pt idx="19">
                  <c:v>17</c:v>
                </c:pt>
                <c:pt idx="20">
                  <c:v>19</c:v>
                </c:pt>
                <c:pt idx="21">
                  <c:v>28</c:v>
                </c:pt>
                <c:pt idx="22">
                  <c:v>19</c:v>
                </c:pt>
              </c:numCache>
            </c:numRef>
          </c:val>
          <c:smooth val="0"/>
          <c:extLst>
            <c:ext xmlns:c16="http://schemas.microsoft.com/office/drawing/2014/chart" uri="{C3380CC4-5D6E-409C-BE32-E72D297353CC}">
              <c16:uniqueId val="{00000000-C5CD-4788-B279-014D9202ECE6}"/>
            </c:ext>
          </c:extLst>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Opacity'!$A$11:$A$44</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'(2)(i) Opacity'!$E$11:$E$44</c:f>
              <c:numCache>
                <c:formatCode>#,##0</c:formatCode>
                <c:ptCount val="34"/>
                <c:pt idx="0">
                  <c:v>5</c:v>
                </c:pt>
                <c:pt idx="1">
                  <c:v>17</c:v>
                </c:pt>
                <c:pt idx="2">
                  <c:v>14</c:v>
                </c:pt>
                <c:pt idx="3">
                  <c:v>23</c:v>
                </c:pt>
                <c:pt idx="4">
                  <c:v>28</c:v>
                </c:pt>
                <c:pt idx="5">
                  <c:v>19</c:v>
                </c:pt>
                <c:pt idx="6">
                  <c:v>10</c:v>
                </c:pt>
                <c:pt idx="7">
                  <c:v>14</c:v>
                </c:pt>
                <c:pt idx="8">
                  <c:v>9</c:v>
                </c:pt>
                <c:pt idx="9">
                  <c:v>14</c:v>
                </c:pt>
                <c:pt idx="10">
                  <c:v>26</c:v>
                </c:pt>
                <c:pt idx="11">
                  <c:v>32</c:v>
                </c:pt>
                <c:pt idx="12">
                  <c:v>24</c:v>
                </c:pt>
                <c:pt idx="13">
                  <c:v>51</c:v>
                </c:pt>
                <c:pt idx="14">
                  <c:v>50</c:v>
                </c:pt>
                <c:pt idx="15">
                  <c:v>44</c:v>
                </c:pt>
                <c:pt idx="16">
                  <c:v>62</c:v>
                </c:pt>
                <c:pt idx="17">
                  <c:v>45</c:v>
                </c:pt>
                <c:pt idx="18">
                  <c:v>57</c:v>
                </c:pt>
                <c:pt idx="19">
                  <c:v>54</c:v>
                </c:pt>
                <c:pt idx="20">
                  <c:v>104</c:v>
                </c:pt>
                <c:pt idx="21">
                  <c:v>161</c:v>
                </c:pt>
                <c:pt idx="22">
                  <c:v>143</c:v>
                </c:pt>
                <c:pt idx="23">
                  <c:v>151</c:v>
                </c:pt>
                <c:pt idx="24">
                  <c:v>81</c:v>
                </c:pt>
                <c:pt idx="25">
                  <c:v>23</c:v>
                </c:pt>
                <c:pt idx="26">
                  <c:v>20</c:v>
                </c:pt>
                <c:pt idx="27">
                  <c:v>12</c:v>
                </c:pt>
                <c:pt idx="28">
                  <c:v>8</c:v>
                </c:pt>
                <c:pt idx="29">
                  <c:v>14</c:v>
                </c:pt>
                <c:pt idx="30">
                  <c:v>13</c:v>
                </c:pt>
                <c:pt idx="31">
                  <c:v>8</c:v>
                </c:pt>
                <c:pt idx="32">
                  <c:v>3</c:v>
                </c:pt>
                <c:pt idx="33">
                  <c:v>2</c:v>
                </c:pt>
              </c:numCache>
            </c:numRef>
          </c:val>
          <c:smooth val="0"/>
          <c:extLst>
            <c:ext xmlns:c16="http://schemas.microsoft.com/office/drawing/2014/chart" uri="{C3380CC4-5D6E-409C-BE32-E72D297353CC}">
              <c16:uniqueId val="{00000001-C5CD-4788-B279-014D9202ECE6}"/>
            </c:ext>
          </c:extLst>
        </c:ser>
        <c:dLbls>
          <c:showLegendKey val="0"/>
          <c:showVal val="0"/>
          <c:showCatName val="0"/>
          <c:showSerName val="0"/>
          <c:showPercent val="0"/>
          <c:showBubbleSize val="0"/>
        </c:dLbls>
        <c:marker val="1"/>
        <c:smooth val="0"/>
        <c:axId val="63744640"/>
        <c:axId val="63755392"/>
      </c:lineChart>
      <c:catAx>
        <c:axId val="6374464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915202187122568"/>
              <c:y val="0.912844999879602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63755392"/>
        <c:crosses val="autoZero"/>
        <c:auto val="1"/>
        <c:lblAlgn val="ctr"/>
        <c:lblOffset val="100"/>
        <c:tickLblSkip val="2"/>
        <c:tickMarkSkip val="1"/>
        <c:noMultiLvlLbl val="0"/>
      </c:catAx>
      <c:valAx>
        <c:axId val="63755392"/>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Fails</a:t>
                </a:r>
              </a:p>
            </c:rich>
          </c:tx>
          <c:layout>
            <c:manualLayout>
              <c:xMode val="edge"/>
              <c:yMode val="edge"/>
              <c:x val="8.9974127788128751E-3"/>
              <c:y val="0.302752534373570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63744640"/>
        <c:crosses val="autoZero"/>
        <c:crossBetween val="between"/>
      </c:valAx>
      <c:spPr>
        <a:noFill/>
        <a:ln w="12700">
          <a:solidFill>
            <a:srgbClr val="808080"/>
          </a:solidFill>
          <a:prstDash val="solid"/>
        </a:ln>
      </c:spPr>
    </c:plotArea>
    <c:legend>
      <c:legendPos val="r"/>
      <c:layout>
        <c:manualLayout>
          <c:xMode val="edge"/>
          <c:yMode val="edge"/>
          <c:x val="0.86503905798933645"/>
          <c:y val="0.17431216740109423"/>
          <c:w val="0.10668389400195342"/>
          <c:h val="8.2568807339450268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 Rate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4420050687767306"/>
          <c:y val="2.8523622047244093E-2"/>
        </c:manualLayout>
      </c:layout>
      <c:overlay val="0"/>
      <c:spPr>
        <a:noFill/>
        <a:ln w="25400">
          <a:noFill/>
        </a:ln>
      </c:spPr>
    </c:title>
    <c:autoTitleDeleted val="0"/>
    <c:plotArea>
      <c:layout>
        <c:manualLayout>
          <c:layoutTarget val="inner"/>
          <c:xMode val="edge"/>
          <c:yMode val="edge"/>
          <c:x val="0.1477518327450448"/>
          <c:y val="0.23304029270895993"/>
          <c:w val="0.76556867841961262"/>
          <c:h val="0.60906040268459027"/>
        </c:manualLayout>
      </c:layout>
      <c:scatterChart>
        <c:scatterStyle val="lineMarker"/>
        <c:varyColors val="0"/>
        <c:ser>
          <c:idx val="0"/>
          <c:order val="0"/>
          <c:tx>
            <c:strRef>
              <c:f>'(2)(ii) OBD'!$B$7:$D$7</c:f>
              <c:strCache>
                <c:ptCount val="1"/>
                <c:pt idx="0">
                  <c:v>LDGV</c:v>
                </c:pt>
              </c:strCache>
            </c:strRef>
          </c:tx>
          <c:marker>
            <c:symbol val="diamond"/>
            <c:size val="8"/>
          </c:marker>
          <c:xVal>
            <c:numRef>
              <c:f>'(2)(ii)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'(2)(ii) OBD'!$D$9:$D$24</c:f>
              <c:numCache>
                <c:formatCode>0.0%</c:formatCode>
                <c:ptCount val="16"/>
                <c:pt idx="0">
                  <c:v>5.9187620889748549E-2</c:v>
                </c:pt>
                <c:pt idx="1">
                  <c:v>4.1845764854614415E-2</c:v>
                </c:pt>
                <c:pt idx="2">
                  <c:v>4.1959935029778017E-2</c:v>
                </c:pt>
                <c:pt idx="3">
                  <c:v>3.2519228174335446E-2</c:v>
                </c:pt>
                <c:pt idx="4">
                  <c:v>4.0532455877953934E-2</c:v>
                </c:pt>
                <c:pt idx="5">
                  <c:v>2.6785714285714284E-2</c:v>
                </c:pt>
                <c:pt idx="6">
                  <c:v>2.2959716134418703E-2</c:v>
                </c:pt>
                <c:pt idx="7">
                  <c:v>2.3360287511230909E-2</c:v>
                </c:pt>
                <c:pt idx="8">
                  <c:v>1.5018773466833541E-2</c:v>
                </c:pt>
                <c:pt idx="9">
                  <c:v>1.2589928057553957E-2</c:v>
                </c:pt>
                <c:pt idx="10">
                  <c:v>1.3582342954159592E-2</c:v>
                </c:pt>
                <c:pt idx="11">
                  <c:v>6.9264069264069264E-3</c:v>
                </c:pt>
                <c:pt idx="12">
                  <c:v>5.8451047247929854E-3</c:v>
                </c:pt>
                <c:pt idx="13">
                  <c:v>7.7262693156732896E-3</c:v>
                </c:pt>
                <c:pt idx="14">
                  <c:v>4.9261083743842365E-3</c:v>
                </c:pt>
                <c:pt idx="15">
                  <c:v>2.6315789473684209E-2</c:v>
                </c:pt>
              </c:numCache>
            </c:numRef>
          </c:yVal>
          <c:smooth val="0"/>
          <c:extLst>
            <c:ext xmlns:c16="http://schemas.microsoft.com/office/drawing/2014/chart" uri="{C3380CC4-5D6E-409C-BE32-E72D297353CC}">
              <c16:uniqueId val="{00000000-2B9D-4C44-8194-4A29FEE50790}"/>
            </c:ext>
          </c:extLst>
        </c:ser>
        <c:ser>
          <c:idx val="1"/>
          <c:order val="1"/>
          <c:tx>
            <c:strRef>
              <c:f>'(2)(ii) OBD'!$E$7:$G$7</c:f>
              <c:strCache>
                <c:ptCount val="1"/>
                <c:pt idx="0">
                  <c:v>LDGT</c:v>
                </c:pt>
              </c:strCache>
            </c:strRef>
          </c:tx>
          <c:marker>
            <c:symbol val="square"/>
            <c:size val="8"/>
          </c:marker>
          <c:xVal>
            <c:numRef>
              <c:f>'(2)(ii)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'(2)(ii) OBD'!$G$9:$G$24</c:f>
              <c:numCache>
                <c:formatCode>0.0%</c:formatCode>
                <c:ptCount val="16"/>
                <c:pt idx="0">
                  <c:v>5.6217486155395201E-2</c:v>
                </c:pt>
                <c:pt idx="1">
                  <c:v>3.953656770456191E-2</c:v>
                </c:pt>
                <c:pt idx="2">
                  <c:v>3.9263962679797849E-2</c:v>
                </c:pt>
                <c:pt idx="3">
                  <c:v>3.1955688112484025E-2</c:v>
                </c:pt>
                <c:pt idx="4">
                  <c:v>3.3368091762252347E-2</c:v>
                </c:pt>
                <c:pt idx="5">
                  <c:v>2.2256500661084179E-2</c:v>
                </c:pt>
                <c:pt idx="6">
                  <c:v>1.6836734693877552E-2</c:v>
                </c:pt>
                <c:pt idx="7">
                  <c:v>1.9026548672566371E-2</c:v>
                </c:pt>
                <c:pt idx="8">
                  <c:v>1.5687851971037812E-2</c:v>
                </c:pt>
                <c:pt idx="9">
                  <c:v>1.1845624761176921E-2</c:v>
                </c:pt>
                <c:pt idx="10">
                  <c:v>8.5085085085085093E-3</c:v>
                </c:pt>
                <c:pt idx="11">
                  <c:v>1.2117714945181766E-2</c:v>
                </c:pt>
                <c:pt idx="12">
                  <c:v>4.2656916514320535E-3</c:v>
                </c:pt>
                <c:pt idx="13">
                  <c:v>3.336113427856547E-3</c:v>
                </c:pt>
                <c:pt idx="14">
                  <c:v>5.8139534883720929E-3</c:v>
                </c:pt>
                <c:pt idx="15">
                  <c:v>0</c:v>
                </c:pt>
              </c:numCache>
            </c:numRef>
          </c:yVal>
          <c:smooth val="0"/>
          <c:extLst>
            <c:ext xmlns:c16="http://schemas.microsoft.com/office/drawing/2014/chart" uri="{C3380CC4-5D6E-409C-BE32-E72D297353CC}">
              <c16:uniqueId val="{00000001-2B9D-4C44-8194-4A29FEE50790}"/>
            </c:ext>
          </c:extLst>
        </c:ser>
        <c:ser>
          <c:idx val="2"/>
          <c:order val="2"/>
          <c:tx>
            <c:strRef>
              <c:f>'(2)(ii) OBD'!$H$7:$J$7</c:f>
              <c:strCache>
                <c:ptCount val="1"/>
                <c:pt idx="0">
                  <c:v>MDGV</c:v>
                </c:pt>
              </c:strCache>
            </c:strRef>
          </c:tx>
          <c:marker>
            <c:symbol val="triangle"/>
            <c:size val="8"/>
          </c:marker>
          <c:xVal>
            <c:numRef>
              <c:f>'(2)(ii)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'(2)(ii) OBD'!$J$9:$J$24</c:f>
              <c:numCache>
                <c:formatCode>0.0%</c:formatCode>
                <c:ptCount val="16"/>
                <c:pt idx="6">
                  <c:v>3.4582132564841501E-2</c:v>
                </c:pt>
                <c:pt idx="7">
                  <c:v>2.576112412177986E-2</c:v>
                </c:pt>
                <c:pt idx="8">
                  <c:v>2.2284122562674095E-2</c:v>
                </c:pt>
                <c:pt idx="9">
                  <c:v>9.3808630393996256E-3</c:v>
                </c:pt>
                <c:pt idx="10">
                  <c:v>1.0723860589812333E-2</c:v>
                </c:pt>
                <c:pt idx="11">
                  <c:v>2.7777777777777776E-2</c:v>
                </c:pt>
                <c:pt idx="12">
                  <c:v>1.2658227848101266E-2</c:v>
                </c:pt>
                <c:pt idx="13">
                  <c:v>6.920415224913495E-3</c:v>
                </c:pt>
                <c:pt idx="14">
                  <c:v>0</c:v>
                </c:pt>
                <c:pt idx="15">
                  <c:v>0</c:v>
                </c:pt>
              </c:numCache>
            </c:numRef>
          </c:yVal>
          <c:smooth val="0"/>
          <c:extLst>
            <c:ext xmlns:c16="http://schemas.microsoft.com/office/drawing/2014/chart" uri="{C3380CC4-5D6E-409C-BE32-E72D297353CC}">
              <c16:uniqueId val="{00000002-2B9D-4C44-8194-4A29FEE50790}"/>
            </c:ext>
          </c:extLst>
        </c:ser>
        <c:dLbls>
          <c:showLegendKey val="0"/>
          <c:showVal val="0"/>
          <c:showCatName val="0"/>
          <c:showSerName val="0"/>
          <c:showPercent val="0"/>
          <c:showBubbleSize val="0"/>
        </c:dLbls>
        <c:axId val="64417792"/>
        <c:axId val="64419712"/>
      </c:scatterChart>
      <c:valAx>
        <c:axId val="64417792"/>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520200945397794"/>
              <c:y val="0.91442948854366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64419712"/>
        <c:crosses val="autoZero"/>
        <c:crossBetween val="midCat"/>
        <c:majorUnit val="1"/>
      </c:valAx>
      <c:valAx>
        <c:axId val="64419712"/>
        <c:scaling>
          <c:orientation val="minMax"/>
          <c:max val="0.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4.7619158170339265E-2"/>
              <c:y val="0.422818684826561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64417792"/>
        <c:crossesAt val="2001"/>
        <c:crossBetween val="midCat"/>
        <c:majorUnit val="2.0000000000000011E-2"/>
      </c:valAx>
      <c:spPr>
        <a:noFill/>
        <a:ln w="12700">
          <a:solidFill>
            <a:srgbClr val="808080"/>
          </a:solidFill>
          <a:prstDash val="solid"/>
        </a:ln>
      </c:spPr>
    </c:plotArea>
    <c:legend>
      <c:legendPos val="r"/>
      <c:layout>
        <c:manualLayout>
          <c:xMode val="edge"/>
          <c:yMode val="edge"/>
          <c:x val="0.78159953066211563"/>
          <c:y val="0.2423827377694962"/>
          <c:w val="0.11599527945984672"/>
          <c:h val="0.1040269206214097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Failures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6772622056929235"/>
          <c:y val="2.8619493629286185E-2"/>
        </c:manualLayout>
      </c:layout>
      <c:overlay val="0"/>
      <c:spPr>
        <a:noFill/>
        <a:ln w="25400">
          <a:noFill/>
        </a:ln>
      </c:spPr>
    </c:title>
    <c:autoTitleDeleted val="0"/>
    <c:plotArea>
      <c:layout>
        <c:manualLayout>
          <c:layoutTarget val="inner"/>
          <c:xMode val="edge"/>
          <c:yMode val="edge"/>
          <c:x val="0.13936430317848444"/>
          <c:y val="0.17171745402833252"/>
          <c:w val="0.77506112469439226"/>
          <c:h val="0.65825024044191993"/>
        </c:manualLayout>
      </c:layout>
      <c:lineChart>
        <c:grouping val="standard"/>
        <c:varyColors val="0"/>
        <c:ser>
          <c:idx val="0"/>
          <c:order val="0"/>
          <c:tx>
            <c:strRef>
              <c:f>'(2)(ii) OBD'!$B$7:$D$7</c:f>
              <c:strCache>
                <c:ptCount val="1"/>
                <c:pt idx="0">
                  <c:v>LDGV</c:v>
                </c:pt>
              </c:strCache>
            </c:strRef>
          </c:tx>
          <c:marker>
            <c:symbol val="diamond"/>
            <c:size val="8"/>
          </c:marker>
          <c:cat>
            <c:numRef>
              <c:f>'(2)(ii)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'(2)(ii) OBD'!$B$9:$B$24</c:f>
              <c:numCache>
                <c:formatCode>#,##0</c:formatCode>
                <c:ptCount val="16"/>
                <c:pt idx="0">
                  <c:v>459</c:v>
                </c:pt>
                <c:pt idx="1">
                  <c:v>331</c:v>
                </c:pt>
                <c:pt idx="2">
                  <c:v>310</c:v>
                </c:pt>
                <c:pt idx="3">
                  <c:v>241</c:v>
                </c:pt>
                <c:pt idx="4">
                  <c:v>271</c:v>
                </c:pt>
                <c:pt idx="5">
                  <c:v>150</c:v>
                </c:pt>
                <c:pt idx="6">
                  <c:v>110</c:v>
                </c:pt>
                <c:pt idx="7">
                  <c:v>78</c:v>
                </c:pt>
                <c:pt idx="8">
                  <c:v>48</c:v>
                </c:pt>
                <c:pt idx="9">
                  <c:v>35</c:v>
                </c:pt>
                <c:pt idx="10">
                  <c:v>40</c:v>
                </c:pt>
                <c:pt idx="11">
                  <c:v>24</c:v>
                </c:pt>
                <c:pt idx="12">
                  <c:v>12</c:v>
                </c:pt>
                <c:pt idx="13">
                  <c:v>14</c:v>
                </c:pt>
                <c:pt idx="14">
                  <c:v>3</c:v>
                </c:pt>
                <c:pt idx="15">
                  <c:v>1</c:v>
                </c:pt>
              </c:numCache>
            </c:numRef>
          </c:val>
          <c:smooth val="0"/>
          <c:extLst>
            <c:ext xmlns:c16="http://schemas.microsoft.com/office/drawing/2014/chart" uri="{C3380CC4-5D6E-409C-BE32-E72D297353CC}">
              <c16:uniqueId val="{00000000-ED26-4582-9331-D0DBA841B581}"/>
            </c:ext>
          </c:extLst>
        </c:ser>
        <c:ser>
          <c:idx val="1"/>
          <c:order val="1"/>
          <c:tx>
            <c:strRef>
              <c:f>'(2)(ii) OBD'!$E$7:$G$7</c:f>
              <c:strCache>
                <c:ptCount val="1"/>
                <c:pt idx="0">
                  <c:v>LDGT</c:v>
                </c:pt>
              </c:strCache>
            </c:strRef>
          </c:tx>
          <c:marker>
            <c:symbol val="square"/>
            <c:size val="8"/>
          </c:marker>
          <c:cat>
            <c:numRef>
              <c:f>'(2)(ii)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'(2)(ii) OBD'!$E$9:$E$24</c:f>
              <c:numCache>
                <c:formatCode>#,##0</c:formatCode>
                <c:ptCount val="16"/>
                <c:pt idx="0">
                  <c:v>335</c:v>
                </c:pt>
                <c:pt idx="1">
                  <c:v>273</c:v>
                </c:pt>
                <c:pt idx="2">
                  <c:v>303</c:v>
                </c:pt>
                <c:pt idx="3">
                  <c:v>225</c:v>
                </c:pt>
                <c:pt idx="4">
                  <c:v>192</c:v>
                </c:pt>
                <c:pt idx="5">
                  <c:v>101</c:v>
                </c:pt>
                <c:pt idx="6">
                  <c:v>66</c:v>
                </c:pt>
                <c:pt idx="7">
                  <c:v>43</c:v>
                </c:pt>
                <c:pt idx="8">
                  <c:v>39</c:v>
                </c:pt>
                <c:pt idx="9">
                  <c:v>31</c:v>
                </c:pt>
                <c:pt idx="10">
                  <c:v>17</c:v>
                </c:pt>
                <c:pt idx="11">
                  <c:v>21</c:v>
                </c:pt>
                <c:pt idx="12">
                  <c:v>7</c:v>
                </c:pt>
                <c:pt idx="13">
                  <c:v>4</c:v>
                </c:pt>
                <c:pt idx="14">
                  <c:v>2</c:v>
                </c:pt>
                <c:pt idx="15">
                  <c:v>0</c:v>
                </c:pt>
              </c:numCache>
            </c:numRef>
          </c:val>
          <c:smooth val="0"/>
          <c:extLst>
            <c:ext xmlns:c16="http://schemas.microsoft.com/office/drawing/2014/chart" uri="{C3380CC4-5D6E-409C-BE32-E72D297353CC}">
              <c16:uniqueId val="{00000001-ED26-4582-9331-D0DBA841B581}"/>
            </c:ext>
          </c:extLst>
        </c:ser>
        <c:ser>
          <c:idx val="2"/>
          <c:order val="2"/>
          <c:tx>
            <c:strRef>
              <c:f>'(2)(ii) OBD'!$H$7:$J$7</c:f>
              <c:strCache>
                <c:ptCount val="1"/>
                <c:pt idx="0">
                  <c:v>MDGV</c:v>
                </c:pt>
              </c:strCache>
            </c:strRef>
          </c:tx>
          <c:marker>
            <c:symbol val="triangle"/>
            <c:size val="8"/>
          </c:marker>
          <c:cat>
            <c:numRef>
              <c:f>'(2)(ii)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'(2)(ii) OBD'!$H$9:$H$24</c:f>
              <c:numCache>
                <c:formatCode>#,##0</c:formatCode>
                <c:ptCount val="16"/>
                <c:pt idx="6">
                  <c:v>24</c:v>
                </c:pt>
                <c:pt idx="7">
                  <c:v>11</c:v>
                </c:pt>
                <c:pt idx="8">
                  <c:v>8</c:v>
                </c:pt>
                <c:pt idx="9">
                  <c:v>5</c:v>
                </c:pt>
                <c:pt idx="10">
                  <c:v>4</c:v>
                </c:pt>
                <c:pt idx="11">
                  <c:v>8</c:v>
                </c:pt>
                <c:pt idx="12">
                  <c:v>3</c:v>
                </c:pt>
                <c:pt idx="13">
                  <c:v>2</c:v>
                </c:pt>
                <c:pt idx="14">
                  <c:v>0</c:v>
                </c:pt>
                <c:pt idx="15">
                  <c:v>0</c:v>
                </c:pt>
              </c:numCache>
            </c:numRef>
          </c:val>
          <c:smooth val="0"/>
          <c:extLst>
            <c:ext xmlns:c16="http://schemas.microsoft.com/office/drawing/2014/chart" uri="{C3380CC4-5D6E-409C-BE32-E72D297353CC}">
              <c16:uniqueId val="{00000002-ED26-4582-9331-D0DBA841B581}"/>
            </c:ext>
          </c:extLst>
        </c:ser>
        <c:dLbls>
          <c:showLegendKey val="0"/>
          <c:showVal val="0"/>
          <c:showCatName val="0"/>
          <c:showSerName val="0"/>
          <c:showPercent val="0"/>
          <c:showBubbleSize val="0"/>
        </c:dLbls>
        <c:marker val="1"/>
        <c:smooth val="0"/>
        <c:axId val="64700416"/>
        <c:axId val="64701952"/>
      </c:lineChart>
      <c:catAx>
        <c:axId val="64700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64701952"/>
        <c:crosses val="autoZero"/>
        <c:auto val="1"/>
        <c:lblAlgn val="ctr"/>
        <c:lblOffset val="100"/>
        <c:tickLblSkip val="1"/>
        <c:tickMarkSkip val="1"/>
        <c:noMultiLvlLbl val="0"/>
      </c:catAx>
      <c:valAx>
        <c:axId val="6470195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64700416"/>
        <c:crosses val="autoZero"/>
        <c:crossBetween val="midCat"/>
        <c:majorUnit val="100"/>
      </c:valAx>
      <c:spPr>
        <a:noFill/>
        <a:ln w="12700">
          <a:solidFill>
            <a:srgbClr val="808080"/>
          </a:solidFill>
          <a:prstDash val="solid"/>
        </a:ln>
      </c:spPr>
    </c:plotArea>
    <c:legend>
      <c:legendPos val="r"/>
      <c:layout>
        <c:manualLayout>
          <c:xMode val="edge"/>
          <c:yMode val="edge"/>
          <c:x val="0.78003382192610538"/>
          <c:y val="0.18989498292000037"/>
          <c:w val="0.11613692199914062"/>
          <c:h val="0.1026938637746426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 Rate - Non-diesel</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600" b="0" i="0" u="none" strike="noStrike" baseline="0">
                <a:solidFill>
                  <a:srgbClr val="000000"/>
                </a:solidFill>
                <a:latin typeface="Arial"/>
                <a:cs typeface="Arial"/>
              </a:rPr>
              <a:t> </a:t>
            </a:r>
          </a:p>
        </c:rich>
      </c:tx>
      <c:layout>
        <c:manualLayout>
          <c:xMode val="edge"/>
          <c:yMode val="edge"/>
          <c:x val="0.27314843376536696"/>
          <c:y val="2.8523564989158964E-2"/>
        </c:manualLayout>
      </c:layout>
      <c:overlay val="0"/>
      <c:spPr>
        <a:noFill/>
        <a:ln w="25400">
          <a:noFill/>
        </a:ln>
      </c:spPr>
    </c:title>
    <c:autoTitleDeleted val="0"/>
    <c:plotArea>
      <c:layout>
        <c:manualLayout>
          <c:layoutTarget val="inner"/>
          <c:xMode val="edge"/>
          <c:yMode val="edge"/>
          <c:x val="0.1273149587164519"/>
          <c:y val="0.22315436241610739"/>
          <c:w val="0.76620456972991857"/>
          <c:h val="0.62583892617451908"/>
        </c:manualLayout>
      </c:layout>
      <c:scatterChart>
        <c:scatterStyle val="lineMarker"/>
        <c:varyColors val="0"/>
        <c:ser>
          <c:idx val="0"/>
          <c:order val="0"/>
          <c:tx>
            <c:strRef>
              <c:f>'(2)(iii) OBD'!$B$7:$D$7</c:f>
              <c:strCache>
                <c:ptCount val="1"/>
                <c:pt idx="0">
                  <c:v>LDGV</c:v>
                </c:pt>
              </c:strCache>
            </c:strRef>
          </c:tx>
          <c:marker>
            <c:symbol val="diamond"/>
            <c:size val="8"/>
          </c:marker>
          <c:xVal>
            <c:numRef>
              <c:f>'(2)(iii)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'(2)(iii) OBD'!$D$9:$D$24</c:f>
              <c:numCache>
                <c:formatCode>0.0%</c:formatCode>
                <c:ptCount val="16"/>
                <c:pt idx="0">
                  <c:v>0.9408123791102514</c:v>
                </c:pt>
                <c:pt idx="1">
                  <c:v>0.95815423514538556</c:v>
                </c:pt>
                <c:pt idx="2">
                  <c:v>0.95804006497022198</c:v>
                </c:pt>
                <c:pt idx="3">
                  <c:v>0.9674807718256645</c:v>
                </c:pt>
                <c:pt idx="4">
                  <c:v>0.95946754412204605</c:v>
                </c:pt>
                <c:pt idx="5">
                  <c:v>0.9732142857142857</c:v>
                </c:pt>
                <c:pt idx="6">
                  <c:v>0.97704028386558128</c:v>
                </c:pt>
                <c:pt idx="7">
                  <c:v>0.97663971248876913</c:v>
                </c:pt>
                <c:pt idx="8">
                  <c:v>0.98498122653316644</c:v>
                </c:pt>
                <c:pt idx="9">
                  <c:v>0.98741007194244601</c:v>
                </c:pt>
                <c:pt idx="10">
                  <c:v>0.98641765704584039</c:v>
                </c:pt>
                <c:pt idx="11">
                  <c:v>0.99307359307359311</c:v>
                </c:pt>
                <c:pt idx="12">
                  <c:v>0.99415489527520706</c:v>
                </c:pt>
                <c:pt idx="13">
                  <c:v>0.99227373068432667</c:v>
                </c:pt>
                <c:pt idx="14">
                  <c:v>0.99507389162561577</c:v>
                </c:pt>
                <c:pt idx="15">
                  <c:v>0.97368421052631582</c:v>
                </c:pt>
              </c:numCache>
            </c:numRef>
          </c:yVal>
          <c:smooth val="0"/>
          <c:extLst>
            <c:ext xmlns:c16="http://schemas.microsoft.com/office/drawing/2014/chart" uri="{C3380CC4-5D6E-409C-BE32-E72D297353CC}">
              <c16:uniqueId val="{00000000-0796-4AF8-8A8B-1532348FA882}"/>
            </c:ext>
          </c:extLst>
        </c:ser>
        <c:ser>
          <c:idx val="1"/>
          <c:order val="1"/>
          <c:tx>
            <c:strRef>
              <c:f>'(2)(iii) OBD'!$E$7:$G$7</c:f>
              <c:strCache>
                <c:ptCount val="1"/>
                <c:pt idx="0">
                  <c:v>LDGT</c:v>
                </c:pt>
              </c:strCache>
            </c:strRef>
          </c:tx>
          <c:marker>
            <c:symbol val="square"/>
            <c:size val="8"/>
          </c:marker>
          <c:xVal>
            <c:numRef>
              <c:f>'(2)(iii)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'(2)(iii) OBD'!$G$9:$G$24</c:f>
              <c:numCache>
                <c:formatCode>0.0%</c:formatCode>
                <c:ptCount val="16"/>
                <c:pt idx="0">
                  <c:v>0.94378251384460476</c:v>
                </c:pt>
                <c:pt idx="1">
                  <c:v>0.96046343229543807</c:v>
                </c:pt>
                <c:pt idx="2">
                  <c:v>0.96073603732020219</c:v>
                </c:pt>
                <c:pt idx="3">
                  <c:v>0.96804431188751594</c:v>
                </c:pt>
                <c:pt idx="4">
                  <c:v>0.96663190823774769</c:v>
                </c:pt>
                <c:pt idx="5">
                  <c:v>0.9777434993389158</c:v>
                </c:pt>
                <c:pt idx="6">
                  <c:v>0.98316326530612241</c:v>
                </c:pt>
                <c:pt idx="7">
                  <c:v>0.98097345132743363</c:v>
                </c:pt>
                <c:pt idx="8">
                  <c:v>0.98431214802896216</c:v>
                </c:pt>
                <c:pt idx="9">
                  <c:v>0.9881543752388231</c:v>
                </c:pt>
                <c:pt idx="10">
                  <c:v>0.99149149149149152</c:v>
                </c:pt>
                <c:pt idx="11">
                  <c:v>0.98788228505481823</c:v>
                </c:pt>
                <c:pt idx="12">
                  <c:v>0.99573430834856791</c:v>
                </c:pt>
                <c:pt idx="13">
                  <c:v>0.99666388657214344</c:v>
                </c:pt>
                <c:pt idx="14">
                  <c:v>0.9941860465116279</c:v>
                </c:pt>
                <c:pt idx="15">
                  <c:v>1</c:v>
                </c:pt>
              </c:numCache>
            </c:numRef>
          </c:yVal>
          <c:smooth val="0"/>
          <c:extLst>
            <c:ext xmlns:c16="http://schemas.microsoft.com/office/drawing/2014/chart" uri="{C3380CC4-5D6E-409C-BE32-E72D297353CC}">
              <c16:uniqueId val="{00000001-0796-4AF8-8A8B-1532348FA882}"/>
            </c:ext>
          </c:extLst>
        </c:ser>
        <c:ser>
          <c:idx val="2"/>
          <c:order val="2"/>
          <c:tx>
            <c:strRef>
              <c:f>'(2)(iii) OBD'!$H$7:$J$7</c:f>
              <c:strCache>
                <c:ptCount val="1"/>
                <c:pt idx="0">
                  <c:v>MDGV</c:v>
                </c:pt>
              </c:strCache>
            </c:strRef>
          </c:tx>
          <c:marker>
            <c:symbol val="triangle"/>
            <c:size val="8"/>
          </c:marker>
          <c:xVal>
            <c:numRef>
              <c:f>'(2)(iii)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'(2)(iii) OBD'!$J$9:$J$23</c:f>
              <c:numCache>
                <c:formatCode>0.0%</c:formatCode>
                <c:ptCount val="15"/>
                <c:pt idx="6">
                  <c:v>0.96541786743515845</c:v>
                </c:pt>
                <c:pt idx="7">
                  <c:v>0.97423887587822011</c:v>
                </c:pt>
                <c:pt idx="8">
                  <c:v>0.97771587743732591</c:v>
                </c:pt>
                <c:pt idx="9">
                  <c:v>0.99061913696060033</c:v>
                </c:pt>
                <c:pt idx="10">
                  <c:v>0.98927613941018766</c:v>
                </c:pt>
                <c:pt idx="11">
                  <c:v>0.97222222222222221</c:v>
                </c:pt>
                <c:pt idx="12">
                  <c:v>0.98734177215189878</c:v>
                </c:pt>
                <c:pt idx="13">
                  <c:v>0.99307958477508651</c:v>
                </c:pt>
                <c:pt idx="14">
                  <c:v>1</c:v>
                </c:pt>
              </c:numCache>
            </c:numRef>
          </c:yVal>
          <c:smooth val="0"/>
          <c:extLst>
            <c:ext xmlns:c16="http://schemas.microsoft.com/office/drawing/2014/chart" uri="{C3380CC4-5D6E-409C-BE32-E72D297353CC}">
              <c16:uniqueId val="{00000002-0796-4AF8-8A8B-1532348FA882}"/>
            </c:ext>
          </c:extLst>
        </c:ser>
        <c:dLbls>
          <c:showLegendKey val="0"/>
          <c:showVal val="0"/>
          <c:showCatName val="0"/>
          <c:showSerName val="0"/>
          <c:showPercent val="0"/>
          <c:showBubbleSize val="0"/>
        </c:dLbls>
        <c:axId val="64766336"/>
        <c:axId val="64768256"/>
      </c:scatterChart>
      <c:valAx>
        <c:axId val="64766336"/>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0231951246644"/>
              <c:y val="0.914429487618399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64768256"/>
        <c:crosses val="autoZero"/>
        <c:crossBetween val="midCat"/>
        <c:majorUnit val="1"/>
      </c:valAx>
      <c:valAx>
        <c:axId val="64768256"/>
        <c:scaling>
          <c:orientation val="minMax"/>
          <c:max val="1"/>
          <c:min val="0.800000000000001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Pass Rate (%)</a:t>
                </a:r>
              </a:p>
            </c:rich>
          </c:tx>
          <c:layout>
            <c:manualLayout>
              <c:xMode val="edge"/>
              <c:yMode val="edge"/>
              <c:x val="2.3148223310574149E-2"/>
              <c:y val="0.429530160903802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64766336"/>
        <c:crosses val="autoZero"/>
        <c:crossBetween val="midCat"/>
        <c:majorUnit val="0.05"/>
      </c:valAx>
      <c:spPr>
        <a:noFill/>
        <a:ln w="12700">
          <a:solidFill>
            <a:srgbClr val="808080"/>
          </a:solidFill>
          <a:prstDash val="solid"/>
        </a:ln>
      </c:spPr>
    </c:plotArea>
    <c:legend>
      <c:legendPos val="r"/>
      <c:layout>
        <c:manualLayout>
          <c:xMode val="edge"/>
          <c:yMode val="edge"/>
          <c:x val="0.74403083472833642"/>
          <c:y val="0.40474392662258879"/>
          <c:w val="0.10763896780943608"/>
          <c:h val="0.109060367454068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Unique Vehicles Tested </a:t>
            </a:r>
            <a:r>
              <a:rPr lang="en-US"/>
              <a:t>
by Model Year and Vehicle Class</a:t>
            </a:r>
          </a:p>
        </c:rich>
      </c:tx>
      <c:layout>
        <c:manualLayout>
          <c:xMode val="edge"/>
          <c:yMode val="edge"/>
          <c:x val="0.31466246091436245"/>
          <c:y val="3.3707824055505126E-2"/>
        </c:manualLayout>
      </c:layout>
      <c:overlay val="0"/>
      <c:spPr>
        <a:noFill/>
        <a:ln w="25400">
          <a:noFill/>
        </a:ln>
      </c:spPr>
    </c:title>
    <c:autoTitleDeleted val="0"/>
    <c:plotArea>
      <c:layout>
        <c:manualLayout>
          <c:layoutTarget val="inner"/>
          <c:xMode val="edge"/>
          <c:yMode val="edge"/>
          <c:x val="0.14497540492384173"/>
          <c:y val="0.18820224719101719"/>
          <c:w val="0.81878154826306071"/>
          <c:h val="0.5898876404494382"/>
        </c:manualLayout>
      </c:layout>
      <c:lineChart>
        <c:grouping val="standard"/>
        <c:varyColors val="0"/>
        <c:ser>
          <c:idx val="0"/>
          <c:order val="0"/>
          <c:tx>
            <c:strRef>
              <c:f>'(1) VINs tested'!$B$11</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VINs tested'!$A$12:$A$45</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'(1) VINs tested'!$B$12:$B$45</c:f>
              <c:numCache>
                <c:formatCode>#,##0</c:formatCode>
                <c:ptCount val="34"/>
                <c:pt idx="18">
                  <c:v>79179</c:v>
                </c:pt>
                <c:pt idx="19">
                  <c:v>95203</c:v>
                </c:pt>
                <c:pt idx="20">
                  <c:v>103283</c:v>
                </c:pt>
                <c:pt idx="21">
                  <c:v>119028</c:v>
                </c:pt>
                <c:pt idx="22">
                  <c:v>117864</c:v>
                </c:pt>
                <c:pt idx="23">
                  <c:v>139265</c:v>
                </c:pt>
                <c:pt idx="24">
                  <c:v>131782</c:v>
                </c:pt>
                <c:pt idx="25">
                  <c:v>118270</c:v>
                </c:pt>
                <c:pt idx="26">
                  <c:v>137189</c:v>
                </c:pt>
                <c:pt idx="27">
                  <c:v>129375</c:v>
                </c:pt>
                <c:pt idx="28">
                  <c:v>156609</c:v>
                </c:pt>
                <c:pt idx="29">
                  <c:v>175034</c:v>
                </c:pt>
                <c:pt idx="30">
                  <c:v>155374</c:v>
                </c:pt>
                <c:pt idx="31">
                  <c:v>153764</c:v>
                </c:pt>
                <c:pt idx="32">
                  <c:v>33593</c:v>
                </c:pt>
                <c:pt idx="33">
                  <c:v>575</c:v>
                </c:pt>
              </c:numCache>
            </c:numRef>
          </c:val>
          <c:smooth val="0"/>
          <c:extLst>
            <c:ext xmlns:c16="http://schemas.microsoft.com/office/drawing/2014/chart" uri="{C3380CC4-5D6E-409C-BE32-E72D297353CC}">
              <c16:uniqueId val="{00000000-B984-43D6-84FF-2CFB7F10D79B}"/>
            </c:ext>
          </c:extLst>
        </c:ser>
        <c:ser>
          <c:idx val="1"/>
          <c:order val="1"/>
          <c:tx>
            <c:strRef>
              <c:f>'(1) VINs tested'!$C$11</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 VINs tested'!$A$12:$A$45</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'(1) VINs tested'!$C$12:$C$45</c:f>
              <c:numCache>
                <c:formatCode>#,##0</c:formatCode>
                <c:ptCount val="34"/>
                <c:pt idx="18">
                  <c:v>59779</c:v>
                </c:pt>
                <c:pt idx="19">
                  <c:v>74115</c:v>
                </c:pt>
                <c:pt idx="20">
                  <c:v>100694</c:v>
                </c:pt>
                <c:pt idx="21">
                  <c:v>106095</c:v>
                </c:pt>
                <c:pt idx="22">
                  <c:v>105888</c:v>
                </c:pt>
                <c:pt idx="23">
                  <c:v>106615</c:v>
                </c:pt>
                <c:pt idx="24">
                  <c:v>112935</c:v>
                </c:pt>
                <c:pt idx="25">
                  <c:v>75994</c:v>
                </c:pt>
                <c:pt idx="26">
                  <c:v>108330</c:v>
                </c:pt>
                <c:pt idx="27">
                  <c:v>136138</c:v>
                </c:pt>
                <c:pt idx="28">
                  <c:v>129373</c:v>
                </c:pt>
                <c:pt idx="29">
                  <c:v>138224</c:v>
                </c:pt>
                <c:pt idx="30">
                  <c:v>164671</c:v>
                </c:pt>
                <c:pt idx="31">
                  <c:v>179395</c:v>
                </c:pt>
                <c:pt idx="32">
                  <c:v>34259</c:v>
                </c:pt>
                <c:pt idx="33">
                  <c:v>109</c:v>
                </c:pt>
              </c:numCache>
            </c:numRef>
          </c:val>
          <c:smooth val="0"/>
          <c:extLst>
            <c:ext xmlns:c16="http://schemas.microsoft.com/office/drawing/2014/chart" uri="{C3380CC4-5D6E-409C-BE32-E72D297353CC}">
              <c16:uniqueId val="{00000001-B984-43D6-84FF-2CFB7F10D79B}"/>
            </c:ext>
          </c:extLst>
        </c:ser>
        <c:ser>
          <c:idx val="2"/>
          <c:order val="2"/>
          <c:tx>
            <c:strRef>
              <c:f>'(1) VINs tested'!$D$11</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VINs tested'!$A$12:$A$45</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'(1) VINs tested'!$D$12:$D$45</c:f>
              <c:numCache>
                <c:formatCode>#,##0</c:formatCode>
                <c:ptCount val="34"/>
                <c:pt idx="24">
                  <c:v>9213</c:v>
                </c:pt>
                <c:pt idx="25">
                  <c:v>6050</c:v>
                </c:pt>
                <c:pt idx="26">
                  <c:v>5950</c:v>
                </c:pt>
                <c:pt idx="27">
                  <c:v>9625</c:v>
                </c:pt>
                <c:pt idx="28">
                  <c:v>9906</c:v>
                </c:pt>
                <c:pt idx="29">
                  <c:v>9026</c:v>
                </c:pt>
                <c:pt idx="30">
                  <c:v>10467</c:v>
                </c:pt>
                <c:pt idx="31">
                  <c:v>17593</c:v>
                </c:pt>
                <c:pt idx="32">
                  <c:v>1998</c:v>
                </c:pt>
                <c:pt idx="33">
                  <c:v>3</c:v>
                </c:pt>
              </c:numCache>
            </c:numRef>
          </c:val>
          <c:smooth val="0"/>
          <c:extLst>
            <c:ext xmlns:c16="http://schemas.microsoft.com/office/drawing/2014/chart" uri="{C3380CC4-5D6E-409C-BE32-E72D297353CC}">
              <c16:uniqueId val="{00000002-B984-43D6-84FF-2CFB7F10D79B}"/>
            </c:ext>
          </c:extLst>
        </c:ser>
        <c:ser>
          <c:idx val="4"/>
          <c:order val="3"/>
          <c:tx>
            <c:strRef>
              <c:f>'(1) VINs tested'!$E$11</c:f>
              <c:strCache>
                <c:ptCount val="1"/>
                <c:pt idx="0">
                  <c:v>LDDV</c:v>
                </c:pt>
              </c:strCache>
            </c:strRef>
          </c:tx>
          <c:spPr>
            <a:ln w="12700">
              <a:solidFill>
                <a:srgbClr val="800080"/>
              </a:solidFill>
              <a:prstDash val="solid"/>
            </a:ln>
          </c:spPr>
          <c:marker>
            <c:symbol val="star"/>
            <c:size val="5"/>
            <c:spPr>
              <a:noFill/>
              <a:ln>
                <a:solidFill>
                  <a:srgbClr val="800080"/>
                </a:solidFill>
                <a:prstDash val="solid"/>
              </a:ln>
            </c:spPr>
          </c:marker>
          <c:cat>
            <c:numRef>
              <c:f>'(1) VINs tested'!$A$12:$A$45</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'(1) VINs tested'!$E$12:$E$44</c:f>
              <c:numCache>
                <c:formatCode>#,##0</c:formatCode>
                <c:ptCount val="33"/>
                <c:pt idx="18">
                  <c:v>292</c:v>
                </c:pt>
                <c:pt idx="19">
                  <c:v>359</c:v>
                </c:pt>
                <c:pt idx="20">
                  <c:v>143</c:v>
                </c:pt>
                <c:pt idx="21">
                  <c:v>271</c:v>
                </c:pt>
                <c:pt idx="22">
                  <c:v>250</c:v>
                </c:pt>
                <c:pt idx="23">
                  <c:v>32</c:v>
                </c:pt>
                <c:pt idx="24">
                  <c:v>37</c:v>
                </c:pt>
                <c:pt idx="25">
                  <c:v>734</c:v>
                </c:pt>
                <c:pt idx="26">
                  <c:v>1544</c:v>
                </c:pt>
                <c:pt idx="27">
                  <c:v>1547</c:v>
                </c:pt>
                <c:pt idx="28">
                  <c:v>2040</c:v>
                </c:pt>
                <c:pt idx="29">
                  <c:v>2063</c:v>
                </c:pt>
                <c:pt idx="30">
                  <c:v>2806</c:v>
                </c:pt>
                <c:pt idx="31">
                  <c:v>1350</c:v>
                </c:pt>
                <c:pt idx="32">
                  <c:v>118</c:v>
                </c:pt>
              </c:numCache>
            </c:numRef>
          </c:val>
          <c:smooth val="0"/>
          <c:extLst>
            <c:ext xmlns:c16="http://schemas.microsoft.com/office/drawing/2014/chart" uri="{C3380CC4-5D6E-409C-BE32-E72D297353CC}">
              <c16:uniqueId val="{00000003-B984-43D6-84FF-2CFB7F10D79B}"/>
            </c:ext>
          </c:extLst>
        </c:ser>
        <c:ser>
          <c:idx val="5"/>
          <c:order val="4"/>
          <c:tx>
            <c:strRef>
              <c:f>'(1) VINs tested'!$F$11</c:f>
              <c:strCache>
                <c:ptCount val="1"/>
                <c:pt idx="0">
                  <c:v>LDDT</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'(1) VINs tested'!$A$12:$A$45</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'(1) VINs tested'!$F$12:$F$45</c:f>
              <c:numCache>
                <c:formatCode>#,##0</c:formatCode>
                <c:ptCount val="34"/>
                <c:pt idx="18">
                  <c:v>0</c:v>
                </c:pt>
                <c:pt idx="19">
                  <c:v>1</c:v>
                </c:pt>
                <c:pt idx="20">
                  <c:v>3</c:v>
                </c:pt>
                <c:pt idx="21">
                  <c:v>25</c:v>
                </c:pt>
                <c:pt idx="22">
                  <c:v>38</c:v>
                </c:pt>
                <c:pt idx="23">
                  <c:v>43</c:v>
                </c:pt>
                <c:pt idx="24">
                  <c:v>58</c:v>
                </c:pt>
                <c:pt idx="25">
                  <c:v>157</c:v>
                </c:pt>
                <c:pt idx="26">
                  <c:v>256</c:v>
                </c:pt>
                <c:pt idx="27">
                  <c:v>467</c:v>
                </c:pt>
                <c:pt idx="28">
                  <c:v>711</c:v>
                </c:pt>
                <c:pt idx="29">
                  <c:v>504</c:v>
                </c:pt>
                <c:pt idx="30">
                  <c:v>1255</c:v>
                </c:pt>
                <c:pt idx="31">
                  <c:v>1193</c:v>
                </c:pt>
                <c:pt idx="32">
                  <c:v>157</c:v>
                </c:pt>
                <c:pt idx="33">
                  <c:v>0</c:v>
                </c:pt>
              </c:numCache>
            </c:numRef>
          </c:val>
          <c:smooth val="0"/>
          <c:extLst>
            <c:ext xmlns:c16="http://schemas.microsoft.com/office/drawing/2014/chart" uri="{C3380CC4-5D6E-409C-BE32-E72D297353CC}">
              <c16:uniqueId val="{00000004-B984-43D6-84FF-2CFB7F10D79B}"/>
            </c:ext>
          </c:extLst>
        </c:ser>
        <c:ser>
          <c:idx val="6"/>
          <c:order val="5"/>
          <c:tx>
            <c:strRef>
              <c:f>'(1) VINs tested'!$G$11</c:f>
              <c:strCache>
                <c:ptCount val="1"/>
                <c:pt idx="0">
                  <c:v>MDDV</c:v>
                </c:pt>
              </c:strCache>
            </c:strRef>
          </c:tx>
          <c:spPr>
            <a:ln w="12700">
              <a:solidFill>
                <a:srgbClr val="008080"/>
              </a:solidFill>
              <a:prstDash val="solid"/>
            </a:ln>
          </c:spPr>
          <c:marker>
            <c:symbol val="plus"/>
            <c:size val="5"/>
            <c:spPr>
              <a:noFill/>
              <a:ln>
                <a:solidFill>
                  <a:srgbClr val="008080"/>
                </a:solidFill>
                <a:prstDash val="solid"/>
              </a:ln>
            </c:spPr>
          </c:marker>
          <c:cat>
            <c:numRef>
              <c:f>'(1) VINs tested'!$A$12:$A$45</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'(1) VINs tested'!$G$12:$G$45</c:f>
              <c:numCache>
                <c:formatCode>#,##0</c:formatCode>
                <c:ptCount val="34"/>
                <c:pt idx="0">
                  <c:v>8</c:v>
                </c:pt>
                <c:pt idx="1">
                  <c:v>11</c:v>
                </c:pt>
                <c:pt idx="2">
                  <c:v>35</c:v>
                </c:pt>
                <c:pt idx="3">
                  <c:v>34</c:v>
                </c:pt>
                <c:pt idx="4">
                  <c:v>38</c:v>
                </c:pt>
                <c:pt idx="5">
                  <c:v>35</c:v>
                </c:pt>
                <c:pt idx="6">
                  <c:v>30</c:v>
                </c:pt>
                <c:pt idx="7">
                  <c:v>21</c:v>
                </c:pt>
                <c:pt idx="8">
                  <c:v>38</c:v>
                </c:pt>
                <c:pt idx="9">
                  <c:v>53</c:v>
                </c:pt>
                <c:pt idx="10">
                  <c:v>116</c:v>
                </c:pt>
                <c:pt idx="11">
                  <c:v>169</c:v>
                </c:pt>
                <c:pt idx="12">
                  <c:v>191</c:v>
                </c:pt>
                <c:pt idx="13">
                  <c:v>391</c:v>
                </c:pt>
                <c:pt idx="14">
                  <c:v>163</c:v>
                </c:pt>
                <c:pt idx="15">
                  <c:v>600</c:v>
                </c:pt>
                <c:pt idx="16">
                  <c:v>581</c:v>
                </c:pt>
                <c:pt idx="17">
                  <c:v>645</c:v>
                </c:pt>
                <c:pt idx="18">
                  <c:v>688</c:v>
                </c:pt>
                <c:pt idx="19">
                  <c:v>710</c:v>
                </c:pt>
                <c:pt idx="20">
                  <c:v>908</c:v>
                </c:pt>
                <c:pt idx="21">
                  <c:v>1571</c:v>
                </c:pt>
                <c:pt idx="22">
                  <c:v>2320</c:v>
                </c:pt>
                <c:pt idx="23">
                  <c:v>2254</c:v>
                </c:pt>
                <c:pt idx="24">
                  <c:v>2646</c:v>
                </c:pt>
                <c:pt idx="25">
                  <c:v>938</c:v>
                </c:pt>
                <c:pt idx="26">
                  <c:v>970</c:v>
                </c:pt>
                <c:pt idx="27">
                  <c:v>2571</c:v>
                </c:pt>
                <c:pt idx="28">
                  <c:v>2220</c:v>
                </c:pt>
                <c:pt idx="29">
                  <c:v>1826</c:v>
                </c:pt>
                <c:pt idx="30">
                  <c:v>1961</c:v>
                </c:pt>
                <c:pt idx="31">
                  <c:v>3302</c:v>
                </c:pt>
                <c:pt idx="32">
                  <c:v>353</c:v>
                </c:pt>
                <c:pt idx="33">
                  <c:v>2</c:v>
                </c:pt>
              </c:numCache>
            </c:numRef>
          </c:val>
          <c:smooth val="0"/>
          <c:extLst>
            <c:ext xmlns:c16="http://schemas.microsoft.com/office/drawing/2014/chart" uri="{C3380CC4-5D6E-409C-BE32-E72D297353CC}">
              <c16:uniqueId val="{00000005-B984-43D6-84FF-2CFB7F10D79B}"/>
            </c:ext>
          </c:extLst>
        </c:ser>
        <c:ser>
          <c:idx val="7"/>
          <c:order val="6"/>
          <c:tx>
            <c:strRef>
              <c:f>'(1) VINs tested'!$H$11</c:f>
              <c:strCache>
                <c:ptCount val="1"/>
                <c:pt idx="0">
                  <c:v>HDDV</c:v>
                </c:pt>
              </c:strCache>
            </c:strRef>
          </c:tx>
          <c:spPr>
            <a:ln w="12700">
              <a:solidFill>
                <a:srgbClr val="0000FF"/>
              </a:solidFill>
              <a:prstDash val="solid"/>
            </a:ln>
          </c:spPr>
          <c:marker>
            <c:symbol val="dot"/>
            <c:size val="5"/>
            <c:spPr>
              <a:noFill/>
              <a:ln>
                <a:solidFill>
                  <a:srgbClr val="0000FF"/>
                </a:solidFill>
                <a:prstDash val="solid"/>
              </a:ln>
            </c:spPr>
          </c:marker>
          <c:cat>
            <c:numRef>
              <c:f>'(1) VINs tested'!$A$12:$A$45</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'(1) VINs tested'!$H$12:$H$45</c:f>
              <c:numCache>
                <c:formatCode>#,##0</c:formatCode>
                <c:ptCount val="34"/>
                <c:pt idx="0">
                  <c:v>207</c:v>
                </c:pt>
                <c:pt idx="1">
                  <c:v>361</c:v>
                </c:pt>
                <c:pt idx="2">
                  <c:v>478</c:v>
                </c:pt>
                <c:pt idx="3">
                  <c:v>773</c:v>
                </c:pt>
                <c:pt idx="4">
                  <c:v>786</c:v>
                </c:pt>
                <c:pt idx="5">
                  <c:v>629</c:v>
                </c:pt>
                <c:pt idx="6">
                  <c:v>512</c:v>
                </c:pt>
                <c:pt idx="7">
                  <c:v>423</c:v>
                </c:pt>
                <c:pt idx="8">
                  <c:v>438</c:v>
                </c:pt>
                <c:pt idx="9">
                  <c:v>672</c:v>
                </c:pt>
                <c:pt idx="10">
                  <c:v>987</c:v>
                </c:pt>
                <c:pt idx="11">
                  <c:v>1592</c:v>
                </c:pt>
                <c:pt idx="12">
                  <c:v>1399</c:v>
                </c:pt>
                <c:pt idx="13">
                  <c:v>1832</c:v>
                </c:pt>
                <c:pt idx="14">
                  <c:v>2010</c:v>
                </c:pt>
                <c:pt idx="15">
                  <c:v>2907</c:v>
                </c:pt>
                <c:pt idx="16">
                  <c:v>3441</c:v>
                </c:pt>
                <c:pt idx="17">
                  <c:v>3211</c:v>
                </c:pt>
                <c:pt idx="18">
                  <c:v>2755</c:v>
                </c:pt>
                <c:pt idx="19">
                  <c:v>2897</c:v>
                </c:pt>
                <c:pt idx="20">
                  <c:v>4168</c:v>
                </c:pt>
                <c:pt idx="21">
                  <c:v>5047</c:v>
                </c:pt>
                <c:pt idx="22">
                  <c:v>5441</c:v>
                </c:pt>
                <c:pt idx="23">
                  <c:v>6070</c:v>
                </c:pt>
                <c:pt idx="24">
                  <c:v>3730</c:v>
                </c:pt>
                <c:pt idx="25">
                  <c:v>2730</c:v>
                </c:pt>
                <c:pt idx="26">
                  <c:v>2666</c:v>
                </c:pt>
                <c:pt idx="27">
                  <c:v>2942</c:v>
                </c:pt>
                <c:pt idx="28">
                  <c:v>4909</c:v>
                </c:pt>
                <c:pt idx="29">
                  <c:v>4244</c:v>
                </c:pt>
                <c:pt idx="30">
                  <c:v>4158</c:v>
                </c:pt>
                <c:pt idx="31">
                  <c:v>5290</c:v>
                </c:pt>
                <c:pt idx="32">
                  <c:v>3484</c:v>
                </c:pt>
                <c:pt idx="33">
                  <c:v>186</c:v>
                </c:pt>
              </c:numCache>
            </c:numRef>
          </c:val>
          <c:smooth val="0"/>
          <c:extLst>
            <c:ext xmlns:c16="http://schemas.microsoft.com/office/drawing/2014/chart" uri="{C3380CC4-5D6E-409C-BE32-E72D297353CC}">
              <c16:uniqueId val="{00000006-B984-43D6-84FF-2CFB7F10D79B}"/>
            </c:ext>
          </c:extLst>
        </c:ser>
        <c:dLbls>
          <c:showLegendKey val="0"/>
          <c:showVal val="0"/>
          <c:showCatName val="0"/>
          <c:showSerName val="0"/>
          <c:showPercent val="0"/>
          <c:showBubbleSize val="0"/>
        </c:dLbls>
        <c:marker val="1"/>
        <c:smooth val="0"/>
        <c:axId val="63739392"/>
        <c:axId val="63882368"/>
      </c:lineChart>
      <c:catAx>
        <c:axId val="63739392"/>
        <c:scaling>
          <c:orientation val="minMax"/>
        </c:scaling>
        <c:delete val="0"/>
        <c:axPos val="b"/>
        <c:title>
          <c:tx>
            <c:rich>
              <a:bodyPr/>
              <a:lstStyle/>
              <a:p>
                <a:pPr>
                  <a:defRPr/>
                </a:pPr>
                <a:r>
                  <a:rPr lang="en-US"/>
                  <a:t>Model Year</a:t>
                </a:r>
              </a:p>
            </c:rich>
          </c:tx>
          <c:layout>
            <c:manualLayout>
              <c:xMode val="edge"/>
              <c:yMode val="edge"/>
              <c:x val="0.49917666121331572"/>
              <c:y val="0.89887652783348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63882368"/>
        <c:crosses val="autoZero"/>
        <c:auto val="1"/>
        <c:lblAlgn val="ctr"/>
        <c:lblOffset val="100"/>
        <c:tickLblSkip val="2"/>
        <c:tickMarkSkip val="1"/>
        <c:noMultiLvlLbl val="0"/>
      </c:catAx>
      <c:valAx>
        <c:axId val="63882368"/>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3064314270133276E-2"/>
              <c:y val="0.325842674491427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63739392"/>
        <c:crosses val="autoZero"/>
        <c:crossBetween val="between"/>
      </c:valAx>
      <c:spPr>
        <a:noFill/>
        <a:ln w="12700">
          <a:solidFill>
            <a:srgbClr val="808080"/>
          </a:solidFill>
          <a:prstDash val="solid"/>
        </a:ln>
      </c:spPr>
    </c:plotArea>
    <c:legend>
      <c:legendPos val="r"/>
      <c:layout>
        <c:manualLayout>
          <c:xMode val="edge"/>
          <c:yMode val="edge"/>
          <c:x val="0.16599266928368633"/>
          <c:y val="0.19893099153490548"/>
          <c:w val="0.26286595341501595"/>
          <c:h val="0.24363654275119195"/>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Passes - Non-diesel</a:t>
            </a:r>
          </a:p>
          <a:p>
            <a:pPr>
              <a:defRPr sz="1200" b="0" i="0" u="none" strike="noStrike" baseline="0">
                <a:solidFill>
                  <a:srgbClr val="000000"/>
                </a:solidFill>
                <a:latin typeface="Arial"/>
                <a:ea typeface="Arial"/>
                <a:cs typeface="Arial"/>
              </a:defRPr>
            </a:pPr>
            <a:r>
              <a:rPr lang="en-US" sz="1600" b="0" i="0" u="none" strike="noStrike" baseline="0">
                <a:solidFill>
                  <a:srgbClr val="000000"/>
                </a:solidFill>
                <a:latin typeface="Arial"/>
                <a:cs typeface="Arial"/>
              </a:rPr>
              <a:t>by Model Year and Vehicle Class </a:t>
            </a:r>
          </a:p>
        </c:rich>
      </c:tx>
      <c:layout>
        <c:manualLayout>
          <c:xMode val="edge"/>
          <c:yMode val="edge"/>
          <c:x val="0.2893521204586269"/>
          <c:y val="2.8619493629286185E-2"/>
        </c:manualLayout>
      </c:layout>
      <c:overlay val="0"/>
      <c:spPr>
        <a:noFill/>
        <a:ln w="25400">
          <a:noFill/>
        </a:ln>
      </c:spPr>
    </c:title>
    <c:autoTitleDeleted val="0"/>
    <c:plotArea>
      <c:layout>
        <c:manualLayout>
          <c:layoutTarget val="inner"/>
          <c:xMode val="edge"/>
          <c:yMode val="edge"/>
          <c:x val="0.14236127201930521"/>
          <c:y val="0.18518548963839604"/>
          <c:w val="0.75810270872069041"/>
          <c:h val="0.66666776269822625"/>
        </c:manualLayout>
      </c:layout>
      <c:lineChart>
        <c:grouping val="standard"/>
        <c:varyColors val="0"/>
        <c:ser>
          <c:idx val="0"/>
          <c:order val="0"/>
          <c:tx>
            <c:strRef>
              <c:f>'(2)(iii) OBD'!$B$7:$D$7</c:f>
              <c:strCache>
                <c:ptCount val="1"/>
                <c:pt idx="0">
                  <c:v>LDGV</c:v>
                </c:pt>
              </c:strCache>
            </c:strRef>
          </c:tx>
          <c:marker>
            <c:symbol val="diamond"/>
            <c:size val="8"/>
          </c:marker>
          <c:cat>
            <c:numRef>
              <c:f>'(2)(iii)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'(2)(iii) OBD'!$B$9:$B$24</c:f>
              <c:numCache>
                <c:formatCode>#,##0</c:formatCode>
                <c:ptCount val="16"/>
                <c:pt idx="0">
                  <c:v>7296</c:v>
                </c:pt>
                <c:pt idx="1">
                  <c:v>7579</c:v>
                </c:pt>
                <c:pt idx="2">
                  <c:v>7078</c:v>
                </c:pt>
                <c:pt idx="3">
                  <c:v>7170</c:v>
                </c:pt>
                <c:pt idx="4">
                  <c:v>6415</c:v>
                </c:pt>
                <c:pt idx="5">
                  <c:v>5450</c:v>
                </c:pt>
                <c:pt idx="6">
                  <c:v>4681</c:v>
                </c:pt>
                <c:pt idx="7">
                  <c:v>3261</c:v>
                </c:pt>
                <c:pt idx="8">
                  <c:v>3148</c:v>
                </c:pt>
                <c:pt idx="9">
                  <c:v>2745</c:v>
                </c:pt>
                <c:pt idx="10">
                  <c:v>2905</c:v>
                </c:pt>
                <c:pt idx="11">
                  <c:v>3441</c:v>
                </c:pt>
                <c:pt idx="12">
                  <c:v>2041</c:v>
                </c:pt>
                <c:pt idx="13">
                  <c:v>1798</c:v>
                </c:pt>
                <c:pt idx="14">
                  <c:v>606</c:v>
                </c:pt>
                <c:pt idx="15">
                  <c:v>37</c:v>
                </c:pt>
              </c:numCache>
            </c:numRef>
          </c:val>
          <c:smooth val="0"/>
          <c:extLst>
            <c:ext xmlns:c16="http://schemas.microsoft.com/office/drawing/2014/chart" uri="{C3380CC4-5D6E-409C-BE32-E72D297353CC}">
              <c16:uniqueId val="{00000000-2079-437B-B69A-C6D9919E1BE1}"/>
            </c:ext>
          </c:extLst>
        </c:ser>
        <c:ser>
          <c:idx val="1"/>
          <c:order val="1"/>
          <c:tx>
            <c:strRef>
              <c:f>'(2)(iii) OBD'!$E$7:$G$7</c:f>
              <c:strCache>
                <c:ptCount val="1"/>
                <c:pt idx="0">
                  <c:v>LDGT</c:v>
                </c:pt>
              </c:strCache>
            </c:strRef>
          </c:tx>
          <c:marker>
            <c:symbol val="square"/>
            <c:size val="8"/>
          </c:marker>
          <c:cat>
            <c:numRef>
              <c:f>'(2)(iii)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'(2)(iii) OBD'!$E$9:$E$24</c:f>
              <c:numCache>
                <c:formatCode>#,##0</c:formatCode>
                <c:ptCount val="16"/>
                <c:pt idx="0">
                  <c:v>5624</c:v>
                </c:pt>
                <c:pt idx="1">
                  <c:v>6632</c:v>
                </c:pt>
                <c:pt idx="2">
                  <c:v>7414</c:v>
                </c:pt>
                <c:pt idx="3">
                  <c:v>6816</c:v>
                </c:pt>
                <c:pt idx="4">
                  <c:v>5562</c:v>
                </c:pt>
                <c:pt idx="5">
                  <c:v>4437</c:v>
                </c:pt>
                <c:pt idx="6">
                  <c:v>3854</c:v>
                </c:pt>
                <c:pt idx="7">
                  <c:v>2217</c:v>
                </c:pt>
                <c:pt idx="8">
                  <c:v>2447</c:v>
                </c:pt>
                <c:pt idx="9">
                  <c:v>2586</c:v>
                </c:pt>
                <c:pt idx="10">
                  <c:v>1981</c:v>
                </c:pt>
                <c:pt idx="11">
                  <c:v>1712</c:v>
                </c:pt>
                <c:pt idx="12">
                  <c:v>1634</c:v>
                </c:pt>
                <c:pt idx="13">
                  <c:v>1195</c:v>
                </c:pt>
                <c:pt idx="14">
                  <c:v>342</c:v>
                </c:pt>
                <c:pt idx="15">
                  <c:v>16</c:v>
                </c:pt>
              </c:numCache>
            </c:numRef>
          </c:val>
          <c:smooth val="0"/>
          <c:extLst>
            <c:ext xmlns:c16="http://schemas.microsoft.com/office/drawing/2014/chart" uri="{C3380CC4-5D6E-409C-BE32-E72D297353CC}">
              <c16:uniqueId val="{00000001-2079-437B-B69A-C6D9919E1BE1}"/>
            </c:ext>
          </c:extLst>
        </c:ser>
        <c:ser>
          <c:idx val="2"/>
          <c:order val="2"/>
          <c:tx>
            <c:strRef>
              <c:f>'(2)(iii) OBD'!$H$7:$J$7</c:f>
              <c:strCache>
                <c:ptCount val="1"/>
                <c:pt idx="0">
                  <c:v>MDGV</c:v>
                </c:pt>
              </c:strCache>
            </c:strRef>
          </c:tx>
          <c:marker>
            <c:symbol val="triangle"/>
            <c:size val="8"/>
          </c:marker>
          <c:cat>
            <c:numRef>
              <c:f>'(2)(iii)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'(2)(iii) OBD'!$H$9:$H$24</c:f>
              <c:numCache>
                <c:formatCode>#,##0</c:formatCode>
                <c:ptCount val="16"/>
                <c:pt idx="6">
                  <c:v>670</c:v>
                </c:pt>
                <c:pt idx="7">
                  <c:v>416</c:v>
                </c:pt>
                <c:pt idx="8">
                  <c:v>351</c:v>
                </c:pt>
                <c:pt idx="9">
                  <c:v>528</c:v>
                </c:pt>
                <c:pt idx="10">
                  <c:v>369</c:v>
                </c:pt>
                <c:pt idx="11">
                  <c:v>280</c:v>
                </c:pt>
                <c:pt idx="12">
                  <c:v>234</c:v>
                </c:pt>
                <c:pt idx="13">
                  <c:v>287</c:v>
                </c:pt>
                <c:pt idx="14">
                  <c:v>48</c:v>
                </c:pt>
                <c:pt idx="15">
                  <c:v>0</c:v>
                </c:pt>
              </c:numCache>
            </c:numRef>
          </c:val>
          <c:smooth val="0"/>
          <c:extLst>
            <c:ext xmlns:c16="http://schemas.microsoft.com/office/drawing/2014/chart" uri="{C3380CC4-5D6E-409C-BE32-E72D297353CC}">
              <c16:uniqueId val="{00000002-2079-437B-B69A-C6D9919E1BE1}"/>
            </c:ext>
          </c:extLst>
        </c:ser>
        <c:dLbls>
          <c:showLegendKey val="0"/>
          <c:showVal val="0"/>
          <c:showCatName val="0"/>
          <c:showSerName val="0"/>
          <c:showPercent val="0"/>
          <c:showBubbleSize val="0"/>
        </c:dLbls>
        <c:marker val="1"/>
        <c:smooth val="0"/>
        <c:axId val="64872832"/>
        <c:axId val="64874752"/>
      </c:lineChart>
      <c:catAx>
        <c:axId val="64872832"/>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64866033622232"/>
              <c:y val="0.917509981303098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64874752"/>
        <c:crosses val="autoZero"/>
        <c:auto val="1"/>
        <c:lblAlgn val="ctr"/>
        <c:lblOffset val="100"/>
        <c:tickLblSkip val="1"/>
        <c:tickMarkSkip val="1"/>
        <c:noMultiLvlLbl val="0"/>
      </c:catAx>
      <c:valAx>
        <c:axId val="64874752"/>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Passing Tests</a:t>
                </a:r>
              </a:p>
            </c:rich>
          </c:tx>
          <c:layout>
            <c:manualLayout>
              <c:xMode val="edge"/>
              <c:yMode val="edge"/>
              <c:x val="2.199066649849547E-2"/>
              <c:y val="0.365320400939733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64872832"/>
        <c:crosses val="autoZero"/>
        <c:crossBetween val="midCat"/>
      </c:valAx>
      <c:spPr>
        <a:noFill/>
        <a:ln w="12700">
          <a:solidFill>
            <a:srgbClr val="808080"/>
          </a:solidFill>
          <a:prstDash val="solid"/>
        </a:ln>
      </c:spPr>
    </c:plotArea>
    <c:legend>
      <c:legendPos val="r"/>
      <c:layout>
        <c:manualLayout>
          <c:xMode val="edge"/>
          <c:yMode val="edge"/>
          <c:x val="0.77546382217096999"/>
          <c:y val="0.20033698833331121"/>
          <c:w val="0.10995381298161594"/>
          <c:h val="0.1077442477050780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 Rate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8034694218136235"/>
          <c:y val="2.8523496954561783E-2"/>
        </c:manualLayout>
      </c:layout>
      <c:overlay val="0"/>
      <c:spPr>
        <a:noFill/>
        <a:ln w="25400">
          <a:noFill/>
        </a:ln>
      </c:spPr>
    </c:title>
    <c:autoTitleDeleted val="0"/>
    <c:plotArea>
      <c:layout>
        <c:manualLayout>
          <c:layoutTarget val="inner"/>
          <c:xMode val="edge"/>
          <c:yMode val="edge"/>
          <c:x val="0.12832377185906557"/>
          <c:y val="0.22147651006711411"/>
          <c:w val="0.76647442110414865"/>
          <c:h val="0.62919463087250038"/>
        </c:manualLayout>
      </c:layout>
      <c:scatterChart>
        <c:scatterStyle val="lineMarker"/>
        <c:varyColors val="0"/>
        <c:ser>
          <c:idx val="0"/>
          <c:order val="0"/>
          <c:tx>
            <c:strRef>
              <c:f>'(2)(iv) OBD'!$B$7:$D$7</c:f>
              <c:strCache>
                <c:ptCount val="1"/>
                <c:pt idx="0">
                  <c:v>LDGV</c:v>
                </c:pt>
              </c:strCache>
            </c:strRef>
          </c:tx>
          <c:marker>
            <c:symbol val="diamond"/>
            <c:size val="8"/>
          </c:marker>
          <c:xVal>
            <c:numRef>
              <c:f>'(2)(iv)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'(2)(iv) OBD'!$D$9:$D$24</c:f>
              <c:numCache>
                <c:formatCode>0.0%</c:formatCode>
                <c:ptCount val="16"/>
                <c:pt idx="0">
                  <c:v>0.893598615916955</c:v>
                </c:pt>
                <c:pt idx="1">
                  <c:v>0.92019230769230764</c:v>
                </c:pt>
                <c:pt idx="2">
                  <c:v>0.93025751072961371</c:v>
                </c:pt>
                <c:pt idx="3">
                  <c:v>0.92812105926860022</c:v>
                </c:pt>
                <c:pt idx="4">
                  <c:v>0.94044321329639891</c:v>
                </c:pt>
                <c:pt idx="5">
                  <c:v>0.92322834645669294</c:v>
                </c:pt>
                <c:pt idx="6">
                  <c:v>0.95739910313901344</c:v>
                </c:pt>
                <c:pt idx="7">
                  <c:v>0.92786069651741299</c:v>
                </c:pt>
                <c:pt idx="8">
                  <c:v>0.97306397306397308</c:v>
                </c:pt>
                <c:pt idx="9">
                  <c:v>0.96785714285714286</c:v>
                </c:pt>
                <c:pt idx="10">
                  <c:v>0.98124999999999996</c:v>
                </c:pt>
                <c:pt idx="11">
                  <c:v>0.97872340425531912</c:v>
                </c:pt>
                <c:pt idx="12">
                  <c:v>0.97790055248618779</c:v>
                </c:pt>
                <c:pt idx="13">
                  <c:v>1</c:v>
                </c:pt>
                <c:pt idx="14">
                  <c:v>0.971830985915493</c:v>
                </c:pt>
                <c:pt idx="15">
                  <c:v>1</c:v>
                </c:pt>
              </c:numCache>
            </c:numRef>
          </c:yVal>
          <c:smooth val="0"/>
          <c:extLst>
            <c:ext xmlns:c16="http://schemas.microsoft.com/office/drawing/2014/chart" uri="{C3380CC4-5D6E-409C-BE32-E72D297353CC}">
              <c16:uniqueId val="{00000000-615C-4B85-9C26-F4DA7F07B3D4}"/>
            </c:ext>
          </c:extLst>
        </c:ser>
        <c:ser>
          <c:idx val="1"/>
          <c:order val="1"/>
          <c:tx>
            <c:strRef>
              <c:f>'(2)(iv) OBD'!$E$7:$G$7</c:f>
              <c:strCache>
                <c:ptCount val="1"/>
                <c:pt idx="0">
                  <c:v>LDGT</c:v>
                </c:pt>
              </c:strCache>
            </c:strRef>
          </c:tx>
          <c:marker>
            <c:symbol val="square"/>
            <c:size val="8"/>
          </c:marker>
          <c:xVal>
            <c:numRef>
              <c:f>'(2)(iv)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'(2)(iv) OBD'!$G$9:$G$24</c:f>
              <c:numCache>
                <c:formatCode>0.0%</c:formatCode>
                <c:ptCount val="16"/>
                <c:pt idx="0">
                  <c:v>0.91039823008849563</c:v>
                </c:pt>
                <c:pt idx="1">
                  <c:v>0.90246768507638075</c:v>
                </c:pt>
                <c:pt idx="2">
                  <c:v>0.93456924754634674</c:v>
                </c:pt>
                <c:pt idx="3">
                  <c:v>0.94208494208494209</c:v>
                </c:pt>
                <c:pt idx="4">
                  <c:v>0.94942903752039154</c:v>
                </c:pt>
                <c:pt idx="5">
                  <c:v>0.9570815450643777</c:v>
                </c:pt>
                <c:pt idx="6">
                  <c:v>0.97457627118644063</c:v>
                </c:pt>
                <c:pt idx="7">
                  <c:v>0.99494949494949492</c:v>
                </c:pt>
                <c:pt idx="8">
                  <c:v>0.96666666666666667</c:v>
                </c:pt>
                <c:pt idx="9">
                  <c:v>0.96</c:v>
                </c:pt>
                <c:pt idx="10">
                  <c:v>0.98051948051948057</c:v>
                </c:pt>
                <c:pt idx="11">
                  <c:v>0.96551724137931039</c:v>
                </c:pt>
                <c:pt idx="12">
                  <c:v>1</c:v>
                </c:pt>
                <c:pt idx="13">
                  <c:v>1</c:v>
                </c:pt>
                <c:pt idx="14">
                  <c:v>1</c:v>
                </c:pt>
                <c:pt idx="15">
                  <c:v>1</c:v>
                </c:pt>
              </c:numCache>
            </c:numRef>
          </c:yVal>
          <c:smooth val="0"/>
          <c:extLst>
            <c:ext xmlns:c16="http://schemas.microsoft.com/office/drawing/2014/chart" uri="{C3380CC4-5D6E-409C-BE32-E72D297353CC}">
              <c16:uniqueId val="{00000001-615C-4B85-9C26-F4DA7F07B3D4}"/>
            </c:ext>
          </c:extLst>
        </c:ser>
        <c:ser>
          <c:idx val="2"/>
          <c:order val="2"/>
          <c:tx>
            <c:strRef>
              <c:f>'(2)(iv) OBD'!$H$7:$J$7</c:f>
              <c:strCache>
                <c:ptCount val="1"/>
                <c:pt idx="0">
                  <c:v>MDGV</c:v>
                </c:pt>
              </c:strCache>
            </c:strRef>
          </c:tx>
          <c:marker>
            <c:symbol val="triangle"/>
            <c:size val="8"/>
          </c:marker>
          <c:xVal>
            <c:numRef>
              <c:f>'(2)(iv)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'(2)(iv) OBD'!$J$9:$J$23</c:f>
              <c:numCache>
                <c:formatCode>0.0%</c:formatCode>
                <c:ptCount val="15"/>
                <c:pt idx="6">
                  <c:v>0.94666666666666666</c:v>
                </c:pt>
                <c:pt idx="7">
                  <c:v>0.96969696969696972</c:v>
                </c:pt>
                <c:pt idx="8">
                  <c:v>0.9285714285714286</c:v>
                </c:pt>
                <c:pt idx="9">
                  <c:v>0.98360655737704916</c:v>
                </c:pt>
                <c:pt idx="10">
                  <c:v>0.97727272727272729</c:v>
                </c:pt>
                <c:pt idx="11">
                  <c:v>1</c:v>
                </c:pt>
                <c:pt idx="12">
                  <c:v>1</c:v>
                </c:pt>
                <c:pt idx="13">
                  <c:v>1</c:v>
                </c:pt>
                <c:pt idx="14">
                  <c:v>1</c:v>
                </c:pt>
              </c:numCache>
            </c:numRef>
          </c:yVal>
          <c:smooth val="0"/>
          <c:extLst>
            <c:ext xmlns:c16="http://schemas.microsoft.com/office/drawing/2014/chart" uri="{C3380CC4-5D6E-409C-BE32-E72D297353CC}">
              <c16:uniqueId val="{00000002-615C-4B85-9C26-F4DA7F07B3D4}"/>
            </c:ext>
          </c:extLst>
        </c:ser>
        <c:dLbls>
          <c:showLegendKey val="0"/>
          <c:showVal val="0"/>
          <c:showCatName val="0"/>
          <c:showSerName val="0"/>
          <c:showPercent val="0"/>
          <c:showBubbleSize val="0"/>
        </c:dLbls>
        <c:axId val="105120896"/>
        <c:axId val="105122816"/>
      </c:scatterChart>
      <c:valAx>
        <c:axId val="105120896"/>
        <c:scaling>
          <c:orientation val="minMax"/>
          <c:max val="2017"/>
          <c:min val="2002"/>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086741613945863"/>
              <c:y val="0.914429509136314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5122816"/>
        <c:crosses val="autoZero"/>
        <c:crossBetween val="midCat"/>
        <c:majorUnit val="1"/>
      </c:valAx>
      <c:valAx>
        <c:axId val="105122816"/>
        <c:scaling>
          <c:orientation val="minMax"/>
          <c:max val="1"/>
          <c:min val="0.80000000000000104"/>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Pass Rate (%)</a:t>
                </a:r>
              </a:p>
            </c:rich>
          </c:tx>
          <c:layout>
            <c:manualLayout>
              <c:xMode val="edge"/>
              <c:yMode val="edge"/>
              <c:x val="2.4277456647398828E-2"/>
              <c:y val="0.429530242861756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5120896"/>
        <c:crosses val="autoZero"/>
        <c:crossBetween val="midCat"/>
        <c:majorUnit val="0.05"/>
      </c:valAx>
      <c:spPr>
        <a:noFill/>
        <a:ln w="12700">
          <a:solidFill>
            <a:srgbClr val="808080"/>
          </a:solidFill>
          <a:prstDash val="solid"/>
        </a:ln>
      </c:spPr>
    </c:plotArea>
    <c:legend>
      <c:legendPos val="r"/>
      <c:layout>
        <c:manualLayout>
          <c:xMode val="edge"/>
          <c:yMode val="edge"/>
          <c:x val="0.14104046242774679"/>
          <c:y val="0.23993304129878046"/>
          <c:w val="0.12023121387283274"/>
          <c:h val="0.1224831124878896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Passes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9512223212283294"/>
          <c:y val="2.8619528619528632E-2"/>
        </c:manualLayout>
      </c:layout>
      <c:overlay val="0"/>
      <c:spPr>
        <a:noFill/>
        <a:ln w="25400">
          <a:noFill/>
        </a:ln>
      </c:spPr>
    </c:title>
    <c:autoTitleDeleted val="0"/>
    <c:plotArea>
      <c:layout>
        <c:manualLayout>
          <c:layoutTarget val="inner"/>
          <c:xMode val="edge"/>
          <c:yMode val="edge"/>
          <c:x val="0.13588865586964635"/>
          <c:y val="0.1750844629308432"/>
          <c:w val="0.76655139208520062"/>
          <c:h val="0.66835126714949478"/>
        </c:manualLayout>
      </c:layout>
      <c:lineChart>
        <c:grouping val="standard"/>
        <c:varyColors val="0"/>
        <c:ser>
          <c:idx val="0"/>
          <c:order val="0"/>
          <c:tx>
            <c:strRef>
              <c:f>'(2)(iv) OBD'!$B$7:$D$7</c:f>
              <c:strCache>
                <c:ptCount val="1"/>
                <c:pt idx="0">
                  <c:v>LDGV</c:v>
                </c:pt>
              </c:strCache>
            </c:strRef>
          </c:tx>
          <c:marker>
            <c:symbol val="diamond"/>
            <c:size val="8"/>
          </c:marker>
          <c:cat>
            <c:numRef>
              <c:f>'(2)(iv)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'(2)(iv) OBD'!$B$9:$B$24</c:f>
              <c:numCache>
                <c:formatCode>#,##0</c:formatCode>
                <c:ptCount val="16"/>
                <c:pt idx="0">
                  <c:v>1033</c:v>
                </c:pt>
                <c:pt idx="1">
                  <c:v>957</c:v>
                </c:pt>
                <c:pt idx="2">
                  <c:v>867</c:v>
                </c:pt>
                <c:pt idx="3">
                  <c:v>736</c:v>
                </c:pt>
                <c:pt idx="4">
                  <c:v>679</c:v>
                </c:pt>
                <c:pt idx="5">
                  <c:v>469</c:v>
                </c:pt>
                <c:pt idx="6">
                  <c:v>427</c:v>
                </c:pt>
                <c:pt idx="7">
                  <c:v>373</c:v>
                </c:pt>
                <c:pt idx="8">
                  <c:v>289</c:v>
                </c:pt>
                <c:pt idx="9">
                  <c:v>271</c:v>
                </c:pt>
                <c:pt idx="10">
                  <c:v>314</c:v>
                </c:pt>
                <c:pt idx="11">
                  <c:v>322</c:v>
                </c:pt>
                <c:pt idx="12">
                  <c:v>177</c:v>
                </c:pt>
                <c:pt idx="13">
                  <c:v>204</c:v>
                </c:pt>
                <c:pt idx="14">
                  <c:v>69</c:v>
                </c:pt>
                <c:pt idx="15">
                  <c:v>6</c:v>
                </c:pt>
              </c:numCache>
            </c:numRef>
          </c:val>
          <c:smooth val="0"/>
          <c:extLst>
            <c:ext xmlns:c16="http://schemas.microsoft.com/office/drawing/2014/chart" uri="{C3380CC4-5D6E-409C-BE32-E72D297353CC}">
              <c16:uniqueId val="{00000000-552D-4C6A-AA65-376D7D3134CB}"/>
            </c:ext>
          </c:extLst>
        </c:ser>
        <c:ser>
          <c:idx val="1"/>
          <c:order val="1"/>
          <c:tx>
            <c:strRef>
              <c:f>'(2)(iv) OBD'!$E$7:$G$7</c:f>
              <c:strCache>
                <c:ptCount val="1"/>
                <c:pt idx="0">
                  <c:v>LDGT</c:v>
                </c:pt>
              </c:strCache>
            </c:strRef>
          </c:tx>
          <c:marker>
            <c:symbol val="square"/>
            <c:size val="8"/>
          </c:marker>
          <c:cat>
            <c:numRef>
              <c:f>'(2)(iv)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'(2)(iv) OBD'!$E$9:$E$24</c:f>
              <c:numCache>
                <c:formatCode>#,##0</c:formatCode>
                <c:ptCount val="16"/>
                <c:pt idx="0">
                  <c:v>823</c:v>
                </c:pt>
                <c:pt idx="1">
                  <c:v>768</c:v>
                </c:pt>
                <c:pt idx="2">
                  <c:v>857</c:v>
                </c:pt>
                <c:pt idx="3">
                  <c:v>732</c:v>
                </c:pt>
                <c:pt idx="4">
                  <c:v>582</c:v>
                </c:pt>
                <c:pt idx="5">
                  <c:v>446</c:v>
                </c:pt>
                <c:pt idx="6">
                  <c:v>345</c:v>
                </c:pt>
                <c:pt idx="7">
                  <c:v>197</c:v>
                </c:pt>
                <c:pt idx="8">
                  <c:v>203</c:v>
                </c:pt>
                <c:pt idx="9">
                  <c:v>192</c:v>
                </c:pt>
                <c:pt idx="10">
                  <c:v>151</c:v>
                </c:pt>
                <c:pt idx="11">
                  <c:v>140</c:v>
                </c:pt>
                <c:pt idx="12">
                  <c:v>101</c:v>
                </c:pt>
                <c:pt idx="13">
                  <c:v>85</c:v>
                </c:pt>
                <c:pt idx="14">
                  <c:v>44</c:v>
                </c:pt>
                <c:pt idx="15">
                  <c:v>3</c:v>
                </c:pt>
              </c:numCache>
            </c:numRef>
          </c:val>
          <c:smooth val="0"/>
          <c:extLst>
            <c:ext xmlns:c16="http://schemas.microsoft.com/office/drawing/2014/chart" uri="{C3380CC4-5D6E-409C-BE32-E72D297353CC}">
              <c16:uniqueId val="{00000001-552D-4C6A-AA65-376D7D3134CB}"/>
            </c:ext>
          </c:extLst>
        </c:ser>
        <c:ser>
          <c:idx val="2"/>
          <c:order val="2"/>
          <c:tx>
            <c:strRef>
              <c:f>'(2)(iv) OBD'!$H$7:$J$7</c:f>
              <c:strCache>
                <c:ptCount val="1"/>
                <c:pt idx="0">
                  <c:v>MDGV</c:v>
                </c:pt>
              </c:strCache>
            </c:strRef>
          </c:tx>
          <c:marker>
            <c:symbol val="triangle"/>
            <c:size val="8"/>
          </c:marker>
          <c:cat>
            <c:numRef>
              <c:f>'(2)(iv) OBD'!$A$9:$A$24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'(2)(iv) OBD'!$H$9:$H$24</c:f>
              <c:numCache>
                <c:formatCode>#,##0</c:formatCode>
                <c:ptCount val="16"/>
                <c:pt idx="6">
                  <c:v>71</c:v>
                </c:pt>
                <c:pt idx="7">
                  <c:v>64</c:v>
                </c:pt>
                <c:pt idx="8">
                  <c:v>52</c:v>
                </c:pt>
                <c:pt idx="9">
                  <c:v>60</c:v>
                </c:pt>
                <c:pt idx="10">
                  <c:v>43</c:v>
                </c:pt>
                <c:pt idx="11">
                  <c:v>34</c:v>
                </c:pt>
                <c:pt idx="12">
                  <c:v>21</c:v>
                </c:pt>
                <c:pt idx="13">
                  <c:v>34</c:v>
                </c:pt>
                <c:pt idx="14">
                  <c:v>7</c:v>
                </c:pt>
                <c:pt idx="15">
                  <c:v>0</c:v>
                </c:pt>
              </c:numCache>
            </c:numRef>
          </c:val>
          <c:smooth val="0"/>
          <c:extLst>
            <c:ext xmlns:c16="http://schemas.microsoft.com/office/drawing/2014/chart" uri="{C3380CC4-5D6E-409C-BE32-E72D297353CC}">
              <c16:uniqueId val="{00000002-552D-4C6A-AA65-376D7D3134CB}"/>
            </c:ext>
          </c:extLst>
        </c:ser>
        <c:dLbls>
          <c:showLegendKey val="0"/>
          <c:showVal val="0"/>
          <c:showCatName val="0"/>
          <c:showSerName val="0"/>
          <c:showPercent val="0"/>
          <c:showBubbleSize val="0"/>
        </c:dLbls>
        <c:marker val="1"/>
        <c:smooth val="0"/>
        <c:axId val="105170048"/>
        <c:axId val="105171968"/>
      </c:lineChart>
      <c:catAx>
        <c:axId val="105170048"/>
        <c:scaling>
          <c:orientation val="minMax"/>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87693743824765"/>
              <c:y val="0.90740882137207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5171968"/>
        <c:crosses val="autoZero"/>
        <c:auto val="1"/>
        <c:lblAlgn val="ctr"/>
        <c:lblOffset val="100"/>
        <c:tickLblSkip val="1"/>
        <c:tickMarkSkip val="1"/>
        <c:noMultiLvlLbl val="0"/>
      </c:catAx>
      <c:valAx>
        <c:axId val="105171968"/>
        <c:scaling>
          <c:orientation val="minMax"/>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Number of Passing Tests</a:t>
                </a:r>
              </a:p>
            </c:rich>
          </c:tx>
          <c:layout>
            <c:manualLayout>
              <c:xMode val="edge"/>
              <c:yMode val="edge"/>
              <c:x val="2.3228770768550008E-2"/>
              <c:y val="0.309764840001060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5170048"/>
        <c:crosses val="autoZero"/>
        <c:crossBetween val="midCat"/>
      </c:valAx>
      <c:spPr>
        <a:noFill/>
        <a:ln w="12700">
          <a:solidFill>
            <a:srgbClr val="808080"/>
          </a:solidFill>
          <a:prstDash val="solid"/>
        </a:ln>
      </c:spPr>
    </c:plotArea>
    <c:legend>
      <c:legendPos val="r"/>
      <c:layout>
        <c:manualLayout>
          <c:xMode val="edge"/>
          <c:yMode val="edge"/>
          <c:x val="0.76074424299734256"/>
          <c:y val="0.19528654877736348"/>
          <c:w val="0.11614409630666844"/>
          <c:h val="0.1144782912236979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Waivers Authorized</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'(2)(v) Waivers'!$D$12:$D$25</c:f>
              <c:numCache>
                <c:formatCode>0.0%</c:formatCode>
                <c:ptCount val="14"/>
                <c:pt idx="0">
                  <c:v>0</c:v>
                </c:pt>
                <c:pt idx="1">
                  <c:v>7.6196281621456868E-5</c:v>
                </c:pt>
                <c:pt idx="2">
                  <c:v>8.4652501481418771E-5</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89E3-4348-8A55-1FE3E4516CCA}"/>
            </c:ext>
          </c:extLst>
        </c:ser>
        <c:ser>
          <c:idx val="1"/>
          <c:order val="1"/>
          <c:tx>
            <c:strRef>
              <c:f>'(2)(v)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0">
                  <c:v>0</c:v>
                </c:pt>
                <c:pt idx="1">
                  <c:v>0</c:v>
                </c:pt>
                <c:pt idx="2">
                  <c:v>0</c:v>
                </c:pt>
                <c:pt idx="3">
                  <c:v>0</c:v>
                </c:pt>
                <c:pt idx="4">
                  <c:v>1.2026458208057727E-4</c:v>
                </c:pt>
                <c:pt idx="5">
                  <c:v>1.5377518068583732E-4</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89E3-4348-8A55-1FE3E4516CCA}"/>
            </c:ext>
          </c:extLst>
        </c:ser>
        <c:dLbls>
          <c:showLegendKey val="0"/>
          <c:showVal val="0"/>
          <c:showCatName val="0"/>
          <c:showSerName val="0"/>
          <c:showPercent val="0"/>
          <c:showBubbleSize val="0"/>
        </c:dLbls>
        <c:marker val="1"/>
        <c:smooth val="0"/>
        <c:axId val="107372928"/>
        <c:axId val="107375232"/>
      </c:lineChart>
      <c:catAx>
        <c:axId val="10737292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7375232"/>
        <c:crosses val="autoZero"/>
        <c:auto val="1"/>
        <c:lblAlgn val="ctr"/>
        <c:lblOffset val="100"/>
        <c:tickLblSkip val="2"/>
        <c:tickMarkSkip val="1"/>
        <c:noMultiLvlLbl val="0"/>
      </c:catAx>
      <c:valAx>
        <c:axId val="107375232"/>
        <c:scaling>
          <c:orientation val="minMax"/>
          <c:max val="2.0000000000000052E-3"/>
          <c:min val="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7372928"/>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Number of Waivers</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'(2)(v) Waivers'!$B$12:$B$25</c:f>
              <c:numCache>
                <c:formatCode>#,##0</c:formatCode>
                <c:ptCount val="14"/>
                <c:pt idx="0">
                  <c:v>0</c:v>
                </c:pt>
                <c:pt idx="1">
                  <c:v>1</c:v>
                </c:pt>
                <c:pt idx="2">
                  <c:v>1</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3C54-4426-A64B-F9DCBB705DBE}"/>
            </c:ext>
          </c:extLst>
        </c:ser>
        <c:ser>
          <c:idx val="1"/>
          <c:order val="1"/>
          <c:tx>
            <c:strRef>
              <c:f>'(2)(v)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0">
                  <c:v>10216</c:v>
                </c:pt>
                <c:pt idx="1">
                  <c:v>10721</c:v>
                </c:pt>
                <c:pt idx="2">
                  <c:v>11748</c:v>
                </c:pt>
                <c:pt idx="3">
                  <c:v>10501</c:v>
                </c:pt>
                <c:pt idx="4">
                  <c:v>8315</c:v>
                </c:pt>
                <c:pt idx="5">
                  <c:v>6503</c:v>
                </c:pt>
                <c:pt idx="6">
                  <c:v>5349</c:v>
                </c:pt>
                <c:pt idx="7">
                  <c:v>3058</c:v>
                </c:pt>
                <c:pt idx="8">
                  <c:v>3277</c:v>
                </c:pt>
                <c:pt idx="9">
                  <c:v>3315</c:v>
                </c:pt>
                <c:pt idx="10">
                  <c:v>2484</c:v>
                </c:pt>
                <c:pt idx="11">
                  <c:v>2066</c:v>
                </c:pt>
                <c:pt idx="12">
                  <c:v>1982</c:v>
                </c:pt>
                <c:pt idx="13">
                  <c:v>1433</c:v>
                </c:pt>
              </c:numCache>
            </c:numRef>
          </c:val>
          <c:smooth val="0"/>
          <c:extLst>
            <c:ext xmlns:c16="http://schemas.microsoft.com/office/drawing/2014/chart" uri="{C3380CC4-5D6E-409C-BE32-E72D297353CC}">
              <c16:uniqueId val="{00000001-3C54-4426-A64B-F9DCBB705DBE}"/>
            </c:ext>
          </c:extLst>
        </c:ser>
        <c:dLbls>
          <c:showLegendKey val="0"/>
          <c:showVal val="0"/>
          <c:showCatName val="0"/>
          <c:showSerName val="0"/>
          <c:showPercent val="0"/>
          <c:showBubbleSize val="0"/>
        </c:dLbls>
        <c:marker val="1"/>
        <c:smooth val="0"/>
        <c:axId val="108289408"/>
        <c:axId val="108316544"/>
      </c:lineChart>
      <c:catAx>
        <c:axId val="108289408"/>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8316544"/>
        <c:crosses val="autoZero"/>
        <c:auto val="1"/>
        <c:lblAlgn val="ctr"/>
        <c:lblOffset val="100"/>
        <c:tickLblSkip val="8"/>
        <c:tickMarkSkip val="1"/>
        <c:noMultiLvlLbl val="0"/>
      </c:catAx>
      <c:valAx>
        <c:axId val="108316544"/>
        <c:scaling>
          <c:orientation val="minMax"/>
          <c:max val="5"/>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8289408"/>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'(2)(v) Waivers'!$D$12:$D$25</c:f>
              <c:numCache>
                <c:formatCode>0.0%</c:formatCode>
                <c:ptCount val="14"/>
                <c:pt idx="0">
                  <c:v>0</c:v>
                </c:pt>
                <c:pt idx="1">
                  <c:v>7.6196281621456868E-5</c:v>
                </c:pt>
                <c:pt idx="2">
                  <c:v>8.4652501481418771E-5</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BC23-4A16-B739-1C7B76ED7B58}"/>
            </c:ext>
          </c:extLst>
        </c:ser>
        <c:ser>
          <c:idx val="1"/>
          <c:order val="1"/>
          <c:tx>
            <c:strRef>
              <c:f>'(2)(v)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0">
                  <c:v>0</c:v>
                </c:pt>
                <c:pt idx="1">
                  <c:v>0</c:v>
                </c:pt>
                <c:pt idx="2">
                  <c:v>0</c:v>
                </c:pt>
                <c:pt idx="3">
                  <c:v>0</c:v>
                </c:pt>
                <c:pt idx="4">
                  <c:v>1.2026458208057727E-4</c:v>
                </c:pt>
                <c:pt idx="5">
                  <c:v>1.5377518068583732E-4</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BC23-4A16-B739-1C7B76ED7B58}"/>
            </c:ext>
          </c:extLst>
        </c:ser>
        <c:dLbls>
          <c:showLegendKey val="0"/>
          <c:showVal val="0"/>
          <c:showCatName val="0"/>
          <c:showSerName val="0"/>
          <c:showPercent val="0"/>
          <c:showBubbleSize val="0"/>
        </c:dLbls>
        <c:marker val="1"/>
        <c:smooth val="0"/>
        <c:axId val="108882944"/>
        <c:axId val="108914176"/>
      </c:lineChart>
      <c:catAx>
        <c:axId val="108882944"/>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8914176"/>
        <c:crosses val="autoZero"/>
        <c:auto val="1"/>
        <c:lblAlgn val="ctr"/>
        <c:lblOffset val="100"/>
        <c:tickLblSkip val="2"/>
        <c:tickMarkSkip val="1"/>
        <c:noMultiLvlLbl val="0"/>
      </c:catAx>
      <c:valAx>
        <c:axId val="108914176"/>
        <c:scaling>
          <c:orientation val="minMax"/>
          <c:max val="2.0000000000000052E-3"/>
          <c:min val="0"/>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08882944"/>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'(2)(v) Waivers'!$B$12:$B$25</c:f>
              <c:numCache>
                <c:formatCode>#,##0</c:formatCode>
                <c:ptCount val="14"/>
                <c:pt idx="0">
                  <c:v>0</c:v>
                </c:pt>
                <c:pt idx="1">
                  <c:v>1</c:v>
                </c:pt>
                <c:pt idx="2">
                  <c:v>1</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CB88-4251-83D3-DBA45A3BD25B}"/>
            </c:ext>
          </c:extLst>
        </c:ser>
        <c:ser>
          <c:idx val="1"/>
          <c:order val="1"/>
          <c:tx>
            <c:strRef>
              <c:f>'(2)(v)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0">
                  <c:v>10216</c:v>
                </c:pt>
                <c:pt idx="1">
                  <c:v>10721</c:v>
                </c:pt>
                <c:pt idx="2">
                  <c:v>11748</c:v>
                </c:pt>
                <c:pt idx="3">
                  <c:v>10501</c:v>
                </c:pt>
                <c:pt idx="4">
                  <c:v>8315</c:v>
                </c:pt>
                <c:pt idx="5">
                  <c:v>6503</c:v>
                </c:pt>
                <c:pt idx="6">
                  <c:v>5349</c:v>
                </c:pt>
                <c:pt idx="7">
                  <c:v>3058</c:v>
                </c:pt>
                <c:pt idx="8">
                  <c:v>3277</c:v>
                </c:pt>
                <c:pt idx="9">
                  <c:v>3315</c:v>
                </c:pt>
                <c:pt idx="10">
                  <c:v>2484</c:v>
                </c:pt>
                <c:pt idx="11">
                  <c:v>2066</c:v>
                </c:pt>
                <c:pt idx="12">
                  <c:v>1982</c:v>
                </c:pt>
                <c:pt idx="13">
                  <c:v>1433</c:v>
                </c:pt>
              </c:numCache>
            </c:numRef>
          </c:val>
          <c:smooth val="0"/>
          <c:extLst>
            <c:ext xmlns:c16="http://schemas.microsoft.com/office/drawing/2014/chart" uri="{C3380CC4-5D6E-409C-BE32-E72D297353CC}">
              <c16:uniqueId val="{00000001-CB88-4251-83D3-DBA45A3BD25B}"/>
            </c:ext>
          </c:extLst>
        </c:ser>
        <c:dLbls>
          <c:showLegendKey val="0"/>
          <c:showVal val="0"/>
          <c:showCatName val="0"/>
          <c:showSerName val="0"/>
          <c:showPercent val="0"/>
          <c:showBubbleSize val="0"/>
        </c:dLbls>
        <c:marker val="1"/>
        <c:smooth val="0"/>
        <c:axId val="111085824"/>
        <c:axId val="111092480"/>
      </c:lineChart>
      <c:catAx>
        <c:axId val="111085824"/>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1092480"/>
        <c:crosses val="autoZero"/>
        <c:auto val="1"/>
        <c:lblAlgn val="ctr"/>
        <c:lblOffset val="100"/>
        <c:tickLblSkip val="1"/>
        <c:tickMarkSkip val="1"/>
        <c:noMultiLvlLbl val="0"/>
      </c:catAx>
      <c:valAx>
        <c:axId val="111092480"/>
        <c:scaling>
          <c:orientation val="minMax"/>
          <c:max val="5"/>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108582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Outcome'!$A$13:$A$28</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'(2)(vi) No Outcome'!$D$13:$D$28</c:f>
              <c:numCache>
                <c:formatCode>0.0%</c:formatCode>
                <c:ptCount val="16"/>
                <c:pt idx="0">
                  <c:v>7.792470225691156E-2</c:v>
                </c:pt>
                <c:pt idx="1">
                  <c:v>3.6942113168702669E-2</c:v>
                </c:pt>
                <c:pt idx="2">
                  <c:v>3.0711733780002519E-2</c:v>
                </c:pt>
                <c:pt idx="3">
                  <c:v>2.3658298887656685E-2</c:v>
                </c:pt>
                <c:pt idx="4">
                  <c:v>1.7766239055182244E-2</c:v>
                </c:pt>
                <c:pt idx="5">
                  <c:v>1.0950346461781496E-2</c:v>
                </c:pt>
                <c:pt idx="6">
                  <c:v>8.1498231928487964E-3</c:v>
                </c:pt>
                <c:pt idx="7">
                  <c:v>4.6926524055128094E-3</c:v>
                </c:pt>
                <c:pt idx="8">
                  <c:v>3.4405090787162237E-3</c:v>
                </c:pt>
                <c:pt idx="9">
                  <c:v>3.0067632850241544E-3</c:v>
                </c:pt>
                <c:pt idx="10">
                  <c:v>2.0049933273311241E-3</c:v>
                </c:pt>
                <c:pt idx="11">
                  <c:v>1.3425962955768594E-3</c:v>
                </c:pt>
                <c:pt idx="12">
                  <c:v>1.0812619872050664E-3</c:v>
                </c:pt>
                <c:pt idx="13">
                  <c:v>1.1251008038292449E-3</c:v>
                </c:pt>
                <c:pt idx="14">
                  <c:v>1.8456225999464173E-3</c:v>
                </c:pt>
                <c:pt idx="15">
                  <c:v>1.9130434782608695E-2</c:v>
                </c:pt>
              </c:numCache>
            </c:numRef>
          </c:yVal>
          <c:smooth val="0"/>
          <c:extLst>
            <c:ext xmlns:c16="http://schemas.microsoft.com/office/drawing/2014/chart" uri="{C3380CC4-5D6E-409C-BE32-E72D297353CC}">
              <c16:uniqueId val="{00000000-F9D4-4CE8-B7EF-3A5D7FC1FBE2}"/>
            </c:ext>
          </c:extLst>
        </c:ser>
        <c:ser>
          <c:idx val="1"/>
          <c:order val="1"/>
          <c:tx>
            <c:strRef>
              <c:f>'(2)(vi) No Outcome'!$E$11:$G$11</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Outcome'!$A$13:$A$28</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'(2)(vi) No Outcome'!$G$13:$G$28</c:f>
              <c:numCache>
                <c:formatCode>0.0%</c:formatCode>
                <c:ptCount val="16"/>
                <c:pt idx="0">
                  <c:v>1.6995935027350743E-2</c:v>
                </c:pt>
                <c:pt idx="1">
                  <c:v>8.1629899480537005E-3</c:v>
                </c:pt>
                <c:pt idx="2">
                  <c:v>5.9586469898901626E-3</c:v>
                </c:pt>
                <c:pt idx="3">
                  <c:v>4.1660775719873696E-3</c:v>
                </c:pt>
                <c:pt idx="4">
                  <c:v>3.0126171048655182E-3</c:v>
                </c:pt>
                <c:pt idx="5">
                  <c:v>2.363644890493833E-3</c:v>
                </c:pt>
                <c:pt idx="6">
                  <c:v>1.4964360030105812E-3</c:v>
                </c:pt>
                <c:pt idx="7">
                  <c:v>1.2237808248019581E-3</c:v>
                </c:pt>
                <c:pt idx="8">
                  <c:v>6.0924951536970369E-4</c:v>
                </c:pt>
                <c:pt idx="9">
                  <c:v>3.4523792034553175E-4</c:v>
                </c:pt>
                <c:pt idx="10">
                  <c:v>2.7826517124902416E-4</c:v>
                </c:pt>
                <c:pt idx="11">
                  <c:v>1.6639657367750898E-4</c:v>
                </c:pt>
                <c:pt idx="12">
                  <c:v>1.7003601119808587E-4</c:v>
                </c:pt>
                <c:pt idx="13">
                  <c:v>4.4594330945678529E-5</c:v>
                </c:pt>
                <c:pt idx="14">
                  <c:v>2.043258705741557E-4</c:v>
                </c:pt>
                <c:pt idx="15">
                  <c:v>0</c:v>
                </c:pt>
              </c:numCache>
            </c:numRef>
          </c:yVal>
          <c:smooth val="0"/>
          <c:extLst>
            <c:ext xmlns:c16="http://schemas.microsoft.com/office/drawing/2014/chart" uri="{C3380CC4-5D6E-409C-BE32-E72D297353CC}">
              <c16:uniqueId val="{00000001-F9D4-4CE8-B7EF-3A5D7FC1FBE2}"/>
            </c:ext>
          </c:extLst>
        </c:ser>
        <c:dLbls>
          <c:showLegendKey val="0"/>
          <c:showVal val="0"/>
          <c:showCatName val="0"/>
          <c:showSerName val="0"/>
          <c:showPercent val="0"/>
          <c:showBubbleSize val="0"/>
        </c:dLbls>
        <c:axId val="117282688"/>
        <c:axId val="117285248"/>
      </c:scatterChart>
      <c:valAx>
        <c:axId val="117282688"/>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285248"/>
        <c:crosses val="autoZero"/>
        <c:crossBetween val="midCat"/>
        <c:majorUnit val="1"/>
      </c:valAx>
      <c:valAx>
        <c:axId val="117285248"/>
        <c:scaling>
          <c:orientation val="minMax"/>
          <c:max val="0.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282688"/>
        <c:crosses val="autoZero"/>
        <c:crossBetween val="midCat"/>
        <c:majorUnit val="2.0000000000000011E-2"/>
      </c:valAx>
      <c:spPr>
        <a:noFill/>
        <a:ln w="12700">
          <a:solidFill>
            <a:srgbClr val="808080"/>
          </a:solidFill>
          <a:prstDash val="solid"/>
        </a:ln>
      </c:spPr>
    </c:plotArea>
    <c:legend>
      <c:legendPos val="r"/>
      <c:layout>
        <c:manualLayout>
          <c:xMode val="edge"/>
          <c:yMode val="edge"/>
          <c:x val="0.78023248814081658"/>
          <c:y val="0.27558021690241946"/>
          <c:w val="0.12441859905126568"/>
          <c:h val="9.297914941840335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Outcome'!$A$13:$A$28</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'(2)(vi) No Outcome'!$B$13:$B$28</c:f>
              <c:numCache>
                <c:formatCode>#,##0</c:formatCode>
                <c:ptCount val="16"/>
                <c:pt idx="0">
                  <c:v>6170</c:v>
                </c:pt>
                <c:pt idx="1">
                  <c:v>3517</c:v>
                </c:pt>
                <c:pt idx="2">
                  <c:v>3172</c:v>
                </c:pt>
                <c:pt idx="3">
                  <c:v>2816</c:v>
                </c:pt>
                <c:pt idx="4">
                  <c:v>2094</c:v>
                </c:pt>
                <c:pt idx="5">
                  <c:v>1525</c:v>
                </c:pt>
                <c:pt idx="6">
                  <c:v>1074</c:v>
                </c:pt>
                <c:pt idx="7">
                  <c:v>555</c:v>
                </c:pt>
                <c:pt idx="8">
                  <c:v>472</c:v>
                </c:pt>
                <c:pt idx="9">
                  <c:v>389</c:v>
                </c:pt>
                <c:pt idx="10">
                  <c:v>314</c:v>
                </c:pt>
                <c:pt idx="11">
                  <c:v>235</c:v>
                </c:pt>
                <c:pt idx="12">
                  <c:v>168</c:v>
                </c:pt>
                <c:pt idx="13">
                  <c:v>173</c:v>
                </c:pt>
                <c:pt idx="14">
                  <c:v>62</c:v>
                </c:pt>
                <c:pt idx="15">
                  <c:v>11</c:v>
                </c:pt>
              </c:numCache>
            </c:numRef>
          </c:yVal>
          <c:smooth val="0"/>
          <c:extLst>
            <c:ext xmlns:c16="http://schemas.microsoft.com/office/drawing/2014/chart" uri="{C3380CC4-5D6E-409C-BE32-E72D297353CC}">
              <c16:uniqueId val="{00000000-9F27-4673-A241-999C7FA39CE6}"/>
            </c:ext>
          </c:extLst>
        </c:ser>
        <c:ser>
          <c:idx val="1"/>
          <c:order val="1"/>
          <c:tx>
            <c:strRef>
              <c:f>'(2)(vi) No Outcome'!$E$11:$G$11</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Outcome'!$A$13:$A$28</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'(2)(vi) No Outcome'!$E$13:$E$28</c:f>
              <c:numCache>
                <c:formatCode>#,##0</c:formatCode>
                <c:ptCount val="16"/>
                <c:pt idx="0">
                  <c:v>1016</c:v>
                </c:pt>
                <c:pt idx="1">
                  <c:v>605</c:v>
                </c:pt>
                <c:pt idx="2">
                  <c:v>600</c:v>
                </c:pt>
                <c:pt idx="3">
                  <c:v>442</c:v>
                </c:pt>
                <c:pt idx="4">
                  <c:v>319</c:v>
                </c:pt>
                <c:pt idx="5">
                  <c:v>252</c:v>
                </c:pt>
                <c:pt idx="6">
                  <c:v>169</c:v>
                </c:pt>
                <c:pt idx="7">
                  <c:v>93</c:v>
                </c:pt>
                <c:pt idx="8">
                  <c:v>66</c:v>
                </c:pt>
                <c:pt idx="9">
                  <c:v>47</c:v>
                </c:pt>
                <c:pt idx="10">
                  <c:v>36</c:v>
                </c:pt>
                <c:pt idx="11">
                  <c:v>23</c:v>
                </c:pt>
                <c:pt idx="12">
                  <c:v>28</c:v>
                </c:pt>
                <c:pt idx="13">
                  <c:v>8</c:v>
                </c:pt>
                <c:pt idx="14">
                  <c:v>7</c:v>
                </c:pt>
                <c:pt idx="15">
                  <c:v>0</c:v>
                </c:pt>
              </c:numCache>
            </c:numRef>
          </c:yVal>
          <c:smooth val="0"/>
          <c:extLst>
            <c:ext xmlns:c16="http://schemas.microsoft.com/office/drawing/2014/chart" uri="{C3380CC4-5D6E-409C-BE32-E72D297353CC}">
              <c16:uniqueId val="{00000001-9F27-4673-A241-999C7FA39CE6}"/>
            </c:ext>
          </c:extLst>
        </c:ser>
        <c:dLbls>
          <c:showLegendKey val="0"/>
          <c:showVal val="0"/>
          <c:showCatName val="0"/>
          <c:showSerName val="0"/>
          <c:showPercent val="0"/>
          <c:showBubbleSize val="0"/>
        </c:dLbls>
        <c:axId val="117331072"/>
        <c:axId val="117333376"/>
      </c:scatterChart>
      <c:valAx>
        <c:axId val="117331072"/>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7333376"/>
        <c:crosses val="autoZero"/>
        <c:crossBetween val="midCat"/>
        <c:majorUnit val="1"/>
      </c:valAx>
      <c:valAx>
        <c:axId val="117333376"/>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7331072"/>
        <c:crosses val="autoZero"/>
        <c:crossBetween val="midCat"/>
      </c:valAx>
      <c:spPr>
        <a:noFill/>
        <a:ln w="12700">
          <a:solidFill>
            <a:srgbClr val="808080"/>
          </a:solidFill>
          <a:prstDash val="solid"/>
        </a:ln>
      </c:spPr>
    </c:plotArea>
    <c:legend>
      <c:legendPos val="r"/>
      <c:layout>
        <c:manualLayout>
          <c:xMode val="edge"/>
          <c:yMode val="edge"/>
          <c:x val="0.78924787497893045"/>
          <c:y val="0.19464430582540912"/>
          <c:w val="0.1034882852946134"/>
          <c:h val="8.103155936676771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'[1](2)(vi) No Outcome'!$B$11:$D$11</c:f>
              <c:strCache>
                <c:ptCount val="1"/>
                <c:pt idx="0">
                  <c:v>LDGV</c:v>
                </c:pt>
              </c:strCache>
            </c:strRef>
          </c:tx>
          <c:marker>
            <c:symbol val="diamond"/>
            <c:size val="8"/>
          </c:marker>
          <c:xVal>
            <c:numRef>
              <c:f>'[1](2)(vi) No Outcome'!$A$13:$A$28</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'[1](2)(vi) No Outcome'!$D$13:$D$28</c:f>
              <c:numCache>
                <c:formatCode>General</c:formatCode>
                <c:ptCount val="16"/>
                <c:pt idx="0">
                  <c:v>7.792470225691156E-2</c:v>
                </c:pt>
                <c:pt idx="1">
                  <c:v>3.6942113168702669E-2</c:v>
                </c:pt>
                <c:pt idx="2">
                  <c:v>3.0711733780002519E-2</c:v>
                </c:pt>
                <c:pt idx="3">
                  <c:v>2.3658298887656685E-2</c:v>
                </c:pt>
                <c:pt idx="4">
                  <c:v>1.7766239055182244E-2</c:v>
                </c:pt>
                <c:pt idx="5">
                  <c:v>1.0950346461781496E-2</c:v>
                </c:pt>
                <c:pt idx="6">
                  <c:v>8.1498231928487964E-3</c:v>
                </c:pt>
                <c:pt idx="7">
                  <c:v>4.6926524055128094E-3</c:v>
                </c:pt>
                <c:pt idx="8">
                  <c:v>3.4405090787162237E-3</c:v>
                </c:pt>
                <c:pt idx="9">
                  <c:v>3.0067632850241544E-3</c:v>
                </c:pt>
                <c:pt idx="10">
                  <c:v>2.0049933273311241E-3</c:v>
                </c:pt>
                <c:pt idx="11">
                  <c:v>1.3425962955768594E-3</c:v>
                </c:pt>
                <c:pt idx="12">
                  <c:v>1.0812619872050664E-3</c:v>
                </c:pt>
                <c:pt idx="13">
                  <c:v>1.1251008038292449E-3</c:v>
                </c:pt>
                <c:pt idx="14">
                  <c:v>1.8456225999464173E-3</c:v>
                </c:pt>
                <c:pt idx="15">
                  <c:v>1.9130434782608695E-2</c:v>
                </c:pt>
              </c:numCache>
            </c:numRef>
          </c:yVal>
          <c:smooth val="0"/>
          <c:extLst>
            <c:ext xmlns:c16="http://schemas.microsoft.com/office/drawing/2014/chart" uri="{C3380CC4-5D6E-409C-BE32-E72D297353CC}">
              <c16:uniqueId val="{00000000-CA39-4D9F-BCD7-F55FEE9A4C8B}"/>
            </c:ext>
          </c:extLst>
        </c:ser>
        <c:ser>
          <c:idx val="1"/>
          <c:order val="1"/>
          <c:tx>
            <c:strRef>
              <c:f>'[1](2)(vi) No Outcome'!$E$11:$G$11</c:f>
              <c:strCache>
                <c:ptCount val="1"/>
                <c:pt idx="0">
                  <c:v>LDGT</c:v>
                </c:pt>
              </c:strCache>
            </c:strRef>
          </c:tx>
          <c:marker>
            <c:symbol val="square"/>
            <c:size val="8"/>
          </c:marker>
          <c:xVal>
            <c:numRef>
              <c:f>'[1](2)(vi) No Outcome'!$A$13:$A$28</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'[1](2)(vi) No Outcome'!$G$13:$G$28</c:f>
              <c:numCache>
                <c:formatCode>General</c:formatCode>
                <c:ptCount val="16"/>
                <c:pt idx="0">
                  <c:v>1.6995935027350743E-2</c:v>
                </c:pt>
                <c:pt idx="1">
                  <c:v>8.1629899480537005E-3</c:v>
                </c:pt>
                <c:pt idx="2">
                  <c:v>5.9586469898901626E-3</c:v>
                </c:pt>
                <c:pt idx="3">
                  <c:v>4.1660775719873696E-3</c:v>
                </c:pt>
                <c:pt idx="4">
                  <c:v>3.0126171048655182E-3</c:v>
                </c:pt>
                <c:pt idx="5">
                  <c:v>2.363644890493833E-3</c:v>
                </c:pt>
                <c:pt idx="6">
                  <c:v>1.4964360030105812E-3</c:v>
                </c:pt>
                <c:pt idx="7">
                  <c:v>1.2237808248019581E-3</c:v>
                </c:pt>
                <c:pt idx="8">
                  <c:v>6.0924951536970369E-4</c:v>
                </c:pt>
                <c:pt idx="9">
                  <c:v>3.4523792034553175E-4</c:v>
                </c:pt>
                <c:pt idx="10">
                  <c:v>2.7826517124902416E-4</c:v>
                </c:pt>
                <c:pt idx="11">
                  <c:v>1.6639657367750898E-4</c:v>
                </c:pt>
                <c:pt idx="12">
                  <c:v>1.7003601119808587E-4</c:v>
                </c:pt>
                <c:pt idx="13">
                  <c:v>4.4594330945678529E-5</c:v>
                </c:pt>
                <c:pt idx="14">
                  <c:v>2.043258705741557E-4</c:v>
                </c:pt>
                <c:pt idx="15">
                  <c:v>0</c:v>
                </c:pt>
              </c:numCache>
            </c:numRef>
          </c:yVal>
          <c:smooth val="0"/>
          <c:extLst>
            <c:ext xmlns:c16="http://schemas.microsoft.com/office/drawing/2014/chart" uri="{C3380CC4-5D6E-409C-BE32-E72D297353CC}">
              <c16:uniqueId val="{00000001-CA39-4D9F-BCD7-F55FEE9A4C8B}"/>
            </c:ext>
          </c:extLst>
        </c:ser>
        <c:dLbls>
          <c:showLegendKey val="0"/>
          <c:showVal val="0"/>
          <c:showCatName val="0"/>
          <c:showSerName val="0"/>
          <c:showPercent val="0"/>
          <c:showBubbleSize val="0"/>
        </c:dLbls>
        <c:axId val="117367552"/>
        <c:axId val="117369472"/>
      </c:scatterChart>
      <c:valAx>
        <c:axId val="117367552"/>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369472"/>
        <c:crosses val="autoZero"/>
        <c:crossBetween val="midCat"/>
        <c:majorUnit val="1"/>
      </c:valAx>
      <c:valAx>
        <c:axId val="117369472"/>
        <c:scaling>
          <c:orientation val="minMax"/>
          <c:max val="0.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367552"/>
        <c:crosses val="autoZero"/>
        <c:crossBetween val="midCat"/>
        <c:majorUnit val="2.0000000000000011E-2"/>
      </c:valAx>
      <c:spPr>
        <a:noFill/>
        <a:ln w="12700">
          <a:solidFill>
            <a:srgbClr val="808080"/>
          </a:solidFill>
          <a:prstDash val="solid"/>
        </a:ln>
      </c:spPr>
    </c:plotArea>
    <c:legend>
      <c:legendPos val="r"/>
      <c:layout>
        <c:manualLayout>
          <c:xMode val="edge"/>
          <c:yMode val="edge"/>
          <c:x val="0.78023248814081658"/>
          <c:y val="0.27558021690241946"/>
          <c:w val="0.12441859905126568"/>
          <c:h val="9.297914941840335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Emission Tests  </a:t>
            </a:r>
          </a:p>
          <a:p>
            <a:pPr>
              <a:defRPr/>
            </a:pPr>
            <a:r>
              <a:rPr lang="en-US"/>
              <a:t>by Model Year and Vehicle Class</a:t>
            </a:r>
          </a:p>
        </c:rich>
      </c:tx>
      <c:layout>
        <c:manualLayout>
          <c:xMode val="edge"/>
          <c:yMode val="edge"/>
          <c:x val="0.33790003845536382"/>
          <c:y val="2.8985561202012868E-2"/>
        </c:manualLayout>
      </c:layout>
      <c:overlay val="0"/>
      <c:spPr>
        <a:noFill/>
        <a:ln w="25400">
          <a:noFill/>
        </a:ln>
      </c:spPr>
    </c:title>
    <c:autoTitleDeleted val="0"/>
    <c:plotArea>
      <c:layout>
        <c:manualLayout>
          <c:layoutTarget val="inner"/>
          <c:xMode val="edge"/>
          <c:yMode val="edge"/>
          <c:x val="0.13546443270850411"/>
          <c:y val="0.19710200719544621"/>
          <c:w val="0.81430866852862882"/>
          <c:h val="0.57101610908090628"/>
        </c:manualLayout>
      </c:layout>
      <c:lineChart>
        <c:grouping val="standard"/>
        <c:varyColors val="0"/>
        <c:ser>
          <c:idx val="0"/>
          <c:order val="0"/>
          <c:tx>
            <c:strRef>
              <c:f>'(1) Total Tests'!$B$6</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Total Tests'!$A$7:$A$40</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'(1) Total Tests'!$B$7:$B$40</c:f>
              <c:numCache>
                <c:formatCode>#,##0</c:formatCode>
                <c:ptCount val="34"/>
                <c:pt idx="18">
                  <c:v>89684</c:v>
                </c:pt>
                <c:pt idx="19">
                  <c:v>105558</c:v>
                </c:pt>
                <c:pt idx="20">
                  <c:v>112908</c:v>
                </c:pt>
                <c:pt idx="21">
                  <c:v>128296</c:v>
                </c:pt>
                <c:pt idx="22">
                  <c:v>126141</c:v>
                </c:pt>
                <c:pt idx="23">
                  <c:v>145990</c:v>
                </c:pt>
                <c:pt idx="24">
                  <c:v>137568</c:v>
                </c:pt>
                <c:pt idx="25">
                  <c:v>122482</c:v>
                </c:pt>
                <c:pt idx="26">
                  <c:v>141040</c:v>
                </c:pt>
                <c:pt idx="27">
                  <c:v>132780</c:v>
                </c:pt>
                <c:pt idx="28">
                  <c:v>160250</c:v>
                </c:pt>
                <c:pt idx="29">
                  <c:v>179262</c:v>
                </c:pt>
                <c:pt idx="30">
                  <c:v>157836</c:v>
                </c:pt>
                <c:pt idx="31">
                  <c:v>156030</c:v>
                </c:pt>
                <c:pt idx="32">
                  <c:v>34364</c:v>
                </c:pt>
                <c:pt idx="33">
                  <c:v>633</c:v>
                </c:pt>
              </c:numCache>
            </c:numRef>
          </c:val>
          <c:smooth val="0"/>
          <c:extLst>
            <c:ext xmlns:c16="http://schemas.microsoft.com/office/drawing/2014/chart" uri="{C3380CC4-5D6E-409C-BE32-E72D297353CC}">
              <c16:uniqueId val="{00000000-0804-47AB-95A8-04783EA6A9E8}"/>
            </c:ext>
          </c:extLst>
        </c:ser>
        <c:ser>
          <c:idx val="1"/>
          <c:order val="1"/>
          <c:tx>
            <c:strRef>
              <c:f>'(1) Total Tests'!$C$6</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 Total Tests'!$A$7:$A$40</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'(1) Total Tests'!$C$7:$C$40</c:f>
              <c:numCache>
                <c:formatCode>#,##0</c:formatCode>
                <c:ptCount val="34"/>
                <c:pt idx="18">
                  <c:v>67881</c:v>
                </c:pt>
                <c:pt idx="19">
                  <c:v>82982</c:v>
                </c:pt>
                <c:pt idx="20">
                  <c:v>110510</c:v>
                </c:pt>
                <c:pt idx="21">
                  <c:v>114946</c:v>
                </c:pt>
                <c:pt idx="22">
                  <c:v>113036</c:v>
                </c:pt>
                <c:pt idx="23">
                  <c:v>112195</c:v>
                </c:pt>
                <c:pt idx="24">
                  <c:v>117671</c:v>
                </c:pt>
                <c:pt idx="25">
                  <c:v>78707</c:v>
                </c:pt>
                <c:pt idx="26">
                  <c:v>111280</c:v>
                </c:pt>
                <c:pt idx="27">
                  <c:v>139191</c:v>
                </c:pt>
                <c:pt idx="28">
                  <c:v>131703</c:v>
                </c:pt>
                <c:pt idx="29">
                  <c:v>140263</c:v>
                </c:pt>
                <c:pt idx="30">
                  <c:v>166545</c:v>
                </c:pt>
                <c:pt idx="31">
                  <c:v>180783</c:v>
                </c:pt>
                <c:pt idx="32">
                  <c:v>34698</c:v>
                </c:pt>
                <c:pt idx="33">
                  <c:v>131</c:v>
                </c:pt>
              </c:numCache>
            </c:numRef>
          </c:val>
          <c:smooth val="0"/>
          <c:extLst>
            <c:ext xmlns:c16="http://schemas.microsoft.com/office/drawing/2014/chart" uri="{C3380CC4-5D6E-409C-BE32-E72D297353CC}">
              <c16:uniqueId val="{00000001-0804-47AB-95A8-04783EA6A9E8}"/>
            </c:ext>
          </c:extLst>
        </c:ser>
        <c:ser>
          <c:idx val="2"/>
          <c:order val="2"/>
          <c:tx>
            <c:strRef>
              <c:f>'(1) Total Tests'!$D$6</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Total Tests'!$A$7:$A$40</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'(1) Total Tests'!$D$7:$D$40</c:f>
              <c:numCache>
                <c:formatCode>#,##0</c:formatCode>
                <c:ptCount val="34"/>
                <c:pt idx="24">
                  <c:v>10080</c:v>
                </c:pt>
                <c:pt idx="25">
                  <c:v>6621</c:v>
                </c:pt>
                <c:pt idx="26">
                  <c:v>6439</c:v>
                </c:pt>
                <c:pt idx="27">
                  <c:v>10303</c:v>
                </c:pt>
                <c:pt idx="28">
                  <c:v>10378</c:v>
                </c:pt>
                <c:pt idx="29">
                  <c:v>9380</c:v>
                </c:pt>
                <c:pt idx="30">
                  <c:v>10753</c:v>
                </c:pt>
                <c:pt idx="31">
                  <c:v>17963</c:v>
                </c:pt>
                <c:pt idx="32">
                  <c:v>2063</c:v>
                </c:pt>
                <c:pt idx="33">
                  <c:v>3</c:v>
                </c:pt>
              </c:numCache>
            </c:numRef>
          </c:val>
          <c:smooth val="0"/>
          <c:extLst>
            <c:ext xmlns:c16="http://schemas.microsoft.com/office/drawing/2014/chart" uri="{C3380CC4-5D6E-409C-BE32-E72D297353CC}">
              <c16:uniqueId val="{00000002-0804-47AB-95A8-04783EA6A9E8}"/>
            </c:ext>
          </c:extLst>
        </c:ser>
        <c:ser>
          <c:idx val="4"/>
          <c:order val="3"/>
          <c:tx>
            <c:strRef>
              <c:f>'(1) Total Tests'!$E$6</c:f>
              <c:strCache>
                <c:ptCount val="1"/>
                <c:pt idx="0">
                  <c:v>LDDV</c:v>
                </c:pt>
              </c:strCache>
            </c:strRef>
          </c:tx>
          <c:cat>
            <c:numRef>
              <c:f>'(1) Total Tests'!$A$7:$A$40</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'(1) Total Tests'!$E$7:$E$39</c:f>
              <c:numCache>
                <c:formatCode>#,##0</c:formatCode>
                <c:ptCount val="33"/>
                <c:pt idx="18">
                  <c:v>311</c:v>
                </c:pt>
                <c:pt idx="19">
                  <c:v>376</c:v>
                </c:pt>
                <c:pt idx="20">
                  <c:v>155</c:v>
                </c:pt>
                <c:pt idx="21">
                  <c:v>284</c:v>
                </c:pt>
                <c:pt idx="22">
                  <c:v>259</c:v>
                </c:pt>
                <c:pt idx="23">
                  <c:v>33</c:v>
                </c:pt>
                <c:pt idx="24">
                  <c:v>39</c:v>
                </c:pt>
                <c:pt idx="25">
                  <c:v>803</c:v>
                </c:pt>
                <c:pt idx="26">
                  <c:v>1783</c:v>
                </c:pt>
                <c:pt idx="27">
                  <c:v>1696</c:v>
                </c:pt>
                <c:pt idx="28">
                  <c:v>2173</c:v>
                </c:pt>
                <c:pt idx="29">
                  <c:v>2150</c:v>
                </c:pt>
                <c:pt idx="30">
                  <c:v>2896</c:v>
                </c:pt>
                <c:pt idx="31">
                  <c:v>1380</c:v>
                </c:pt>
                <c:pt idx="32">
                  <c:v>128</c:v>
                </c:pt>
              </c:numCache>
            </c:numRef>
          </c:val>
          <c:smooth val="0"/>
          <c:extLst>
            <c:ext xmlns:c16="http://schemas.microsoft.com/office/drawing/2014/chart" uri="{C3380CC4-5D6E-409C-BE32-E72D297353CC}">
              <c16:uniqueId val="{00000003-0804-47AB-95A8-04783EA6A9E8}"/>
            </c:ext>
          </c:extLst>
        </c:ser>
        <c:ser>
          <c:idx val="5"/>
          <c:order val="4"/>
          <c:tx>
            <c:strRef>
              <c:f>'(1) Total Tests'!$F$6</c:f>
              <c:strCache>
                <c:ptCount val="1"/>
                <c:pt idx="0">
                  <c:v>LDDT</c:v>
                </c:pt>
              </c:strCache>
            </c:strRef>
          </c:tx>
          <c:cat>
            <c:numRef>
              <c:f>'(1) Total Tests'!$A$7:$A$40</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'(1) Total Tests'!$F$7:$F$40</c:f>
              <c:numCache>
                <c:formatCode>#,##0</c:formatCode>
                <c:ptCount val="34"/>
                <c:pt idx="18">
                  <c:v>0</c:v>
                </c:pt>
                <c:pt idx="19">
                  <c:v>1</c:v>
                </c:pt>
                <c:pt idx="20">
                  <c:v>3</c:v>
                </c:pt>
                <c:pt idx="21">
                  <c:v>25</c:v>
                </c:pt>
                <c:pt idx="22">
                  <c:v>40</c:v>
                </c:pt>
                <c:pt idx="23">
                  <c:v>45</c:v>
                </c:pt>
                <c:pt idx="24">
                  <c:v>59</c:v>
                </c:pt>
                <c:pt idx="25">
                  <c:v>183</c:v>
                </c:pt>
                <c:pt idx="26">
                  <c:v>316</c:v>
                </c:pt>
                <c:pt idx="27">
                  <c:v>534</c:v>
                </c:pt>
                <c:pt idx="28">
                  <c:v>791</c:v>
                </c:pt>
                <c:pt idx="29">
                  <c:v>567</c:v>
                </c:pt>
                <c:pt idx="30">
                  <c:v>1327</c:v>
                </c:pt>
                <c:pt idx="31">
                  <c:v>1239</c:v>
                </c:pt>
                <c:pt idx="32">
                  <c:v>163</c:v>
                </c:pt>
                <c:pt idx="33">
                  <c:v>0</c:v>
                </c:pt>
              </c:numCache>
            </c:numRef>
          </c:val>
          <c:smooth val="0"/>
          <c:extLst>
            <c:ext xmlns:c16="http://schemas.microsoft.com/office/drawing/2014/chart" uri="{C3380CC4-5D6E-409C-BE32-E72D297353CC}">
              <c16:uniqueId val="{00000004-0804-47AB-95A8-04783EA6A9E8}"/>
            </c:ext>
          </c:extLst>
        </c:ser>
        <c:ser>
          <c:idx val="6"/>
          <c:order val="5"/>
          <c:tx>
            <c:strRef>
              <c:f>'(1) Total Tests'!$G$6</c:f>
              <c:strCache>
                <c:ptCount val="1"/>
                <c:pt idx="0">
                  <c:v>MDDV</c:v>
                </c:pt>
              </c:strCache>
            </c:strRef>
          </c:tx>
          <c:cat>
            <c:numRef>
              <c:f>'(1) Total Tests'!$A$7:$A$40</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'(1) Total Tests'!$G$7:$G$40</c:f>
              <c:numCache>
                <c:formatCode>#,##0</c:formatCode>
                <c:ptCount val="34"/>
                <c:pt idx="0">
                  <c:v>8</c:v>
                </c:pt>
                <c:pt idx="1">
                  <c:v>11</c:v>
                </c:pt>
                <c:pt idx="2">
                  <c:v>35</c:v>
                </c:pt>
                <c:pt idx="3">
                  <c:v>35</c:v>
                </c:pt>
                <c:pt idx="4">
                  <c:v>39</c:v>
                </c:pt>
                <c:pt idx="5">
                  <c:v>36</c:v>
                </c:pt>
                <c:pt idx="6">
                  <c:v>30</c:v>
                </c:pt>
                <c:pt idx="7">
                  <c:v>23</c:v>
                </c:pt>
                <c:pt idx="8">
                  <c:v>39</c:v>
                </c:pt>
                <c:pt idx="9">
                  <c:v>55</c:v>
                </c:pt>
                <c:pt idx="10">
                  <c:v>120</c:v>
                </c:pt>
                <c:pt idx="11">
                  <c:v>170</c:v>
                </c:pt>
                <c:pt idx="12">
                  <c:v>194</c:v>
                </c:pt>
                <c:pt idx="13">
                  <c:v>399</c:v>
                </c:pt>
                <c:pt idx="14">
                  <c:v>166</c:v>
                </c:pt>
                <c:pt idx="15">
                  <c:v>615</c:v>
                </c:pt>
                <c:pt idx="16">
                  <c:v>598</c:v>
                </c:pt>
                <c:pt idx="17">
                  <c:v>654</c:v>
                </c:pt>
                <c:pt idx="18">
                  <c:v>702</c:v>
                </c:pt>
                <c:pt idx="19">
                  <c:v>728</c:v>
                </c:pt>
                <c:pt idx="20">
                  <c:v>925</c:v>
                </c:pt>
                <c:pt idx="21">
                  <c:v>1598</c:v>
                </c:pt>
                <c:pt idx="22">
                  <c:v>2338</c:v>
                </c:pt>
                <c:pt idx="23">
                  <c:v>2460</c:v>
                </c:pt>
                <c:pt idx="24">
                  <c:v>2936</c:v>
                </c:pt>
                <c:pt idx="25">
                  <c:v>1020</c:v>
                </c:pt>
                <c:pt idx="26">
                  <c:v>1088</c:v>
                </c:pt>
                <c:pt idx="27">
                  <c:v>3053</c:v>
                </c:pt>
                <c:pt idx="28">
                  <c:v>2592</c:v>
                </c:pt>
                <c:pt idx="29">
                  <c:v>2111</c:v>
                </c:pt>
                <c:pt idx="30">
                  <c:v>2145</c:v>
                </c:pt>
                <c:pt idx="31">
                  <c:v>3513</c:v>
                </c:pt>
                <c:pt idx="32">
                  <c:v>390</c:v>
                </c:pt>
                <c:pt idx="33">
                  <c:v>2</c:v>
                </c:pt>
              </c:numCache>
            </c:numRef>
          </c:val>
          <c:smooth val="0"/>
          <c:extLst>
            <c:ext xmlns:c16="http://schemas.microsoft.com/office/drawing/2014/chart" uri="{C3380CC4-5D6E-409C-BE32-E72D297353CC}">
              <c16:uniqueId val="{00000005-0804-47AB-95A8-04783EA6A9E8}"/>
            </c:ext>
          </c:extLst>
        </c:ser>
        <c:ser>
          <c:idx val="3"/>
          <c:order val="6"/>
          <c:tx>
            <c:strRef>
              <c:f>'(1) Total Tests'!$H$6</c:f>
              <c:strCache>
                <c:ptCount val="1"/>
                <c:pt idx="0">
                  <c:v>HDDV</c:v>
                </c:pt>
              </c:strCache>
            </c:strRef>
          </c:tx>
          <c:cat>
            <c:numRef>
              <c:f>'(1) Total Tests'!$A$7:$A$40</c:f>
              <c:numCache>
                <c:formatCode>0</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'(1) Total Tests'!$H$7:$H$40</c:f>
              <c:numCache>
                <c:formatCode>#,##0</c:formatCode>
                <c:ptCount val="34"/>
                <c:pt idx="0">
                  <c:v>213</c:v>
                </c:pt>
                <c:pt idx="1">
                  <c:v>379</c:v>
                </c:pt>
                <c:pt idx="2">
                  <c:v>491</c:v>
                </c:pt>
                <c:pt idx="3">
                  <c:v>792</c:v>
                </c:pt>
                <c:pt idx="4">
                  <c:v>807</c:v>
                </c:pt>
                <c:pt idx="5">
                  <c:v>645</c:v>
                </c:pt>
                <c:pt idx="6">
                  <c:v>521</c:v>
                </c:pt>
                <c:pt idx="7">
                  <c:v>439</c:v>
                </c:pt>
                <c:pt idx="8">
                  <c:v>446</c:v>
                </c:pt>
                <c:pt idx="9">
                  <c:v>682</c:v>
                </c:pt>
                <c:pt idx="10">
                  <c:v>1010</c:v>
                </c:pt>
                <c:pt idx="11">
                  <c:v>1625</c:v>
                </c:pt>
                <c:pt idx="12">
                  <c:v>1421</c:v>
                </c:pt>
                <c:pt idx="13">
                  <c:v>1876</c:v>
                </c:pt>
                <c:pt idx="14">
                  <c:v>2052</c:v>
                </c:pt>
                <c:pt idx="15">
                  <c:v>2950</c:v>
                </c:pt>
                <c:pt idx="16">
                  <c:v>3493</c:v>
                </c:pt>
                <c:pt idx="17">
                  <c:v>3253</c:v>
                </c:pt>
                <c:pt idx="18">
                  <c:v>2814</c:v>
                </c:pt>
                <c:pt idx="19">
                  <c:v>2952</c:v>
                </c:pt>
                <c:pt idx="20">
                  <c:v>4269</c:v>
                </c:pt>
                <c:pt idx="21">
                  <c:v>5216</c:v>
                </c:pt>
                <c:pt idx="22">
                  <c:v>5589</c:v>
                </c:pt>
                <c:pt idx="23">
                  <c:v>6233</c:v>
                </c:pt>
                <c:pt idx="24">
                  <c:v>3816</c:v>
                </c:pt>
                <c:pt idx="25">
                  <c:v>2758</c:v>
                </c:pt>
                <c:pt idx="26">
                  <c:v>2686</c:v>
                </c:pt>
                <c:pt idx="27">
                  <c:v>2954</c:v>
                </c:pt>
                <c:pt idx="28">
                  <c:v>4922</c:v>
                </c:pt>
                <c:pt idx="29">
                  <c:v>4258</c:v>
                </c:pt>
                <c:pt idx="30">
                  <c:v>4173</c:v>
                </c:pt>
                <c:pt idx="31">
                  <c:v>5297</c:v>
                </c:pt>
                <c:pt idx="32">
                  <c:v>3488</c:v>
                </c:pt>
                <c:pt idx="33">
                  <c:v>188</c:v>
                </c:pt>
              </c:numCache>
            </c:numRef>
          </c:val>
          <c:smooth val="0"/>
          <c:extLst>
            <c:ext xmlns:c16="http://schemas.microsoft.com/office/drawing/2014/chart" uri="{C3380CC4-5D6E-409C-BE32-E72D297353CC}">
              <c16:uniqueId val="{00000006-0804-47AB-95A8-04783EA6A9E8}"/>
            </c:ext>
          </c:extLst>
        </c:ser>
        <c:dLbls>
          <c:showLegendKey val="0"/>
          <c:showVal val="0"/>
          <c:showCatName val="0"/>
          <c:showSerName val="0"/>
          <c:showPercent val="0"/>
          <c:showBubbleSize val="0"/>
        </c:dLbls>
        <c:marker val="1"/>
        <c:smooth val="0"/>
        <c:axId val="108348928"/>
        <c:axId val="108350848"/>
      </c:lineChart>
      <c:catAx>
        <c:axId val="108348928"/>
        <c:scaling>
          <c:orientation val="minMax"/>
        </c:scaling>
        <c:delete val="0"/>
        <c:axPos val="b"/>
        <c:title>
          <c:tx>
            <c:rich>
              <a:bodyPr/>
              <a:lstStyle/>
              <a:p>
                <a:pPr>
                  <a:defRPr/>
                </a:pPr>
                <a:r>
                  <a:rPr lang="en-US"/>
                  <a:t>Model Year</a:t>
                </a:r>
              </a:p>
            </c:rich>
          </c:tx>
          <c:layout>
            <c:manualLayout>
              <c:xMode val="edge"/>
              <c:yMode val="edge"/>
              <c:x val="0.49162935002968322"/>
              <c:y val="0.892756029609774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108350848"/>
        <c:crosses val="autoZero"/>
        <c:auto val="1"/>
        <c:lblAlgn val="ctr"/>
        <c:lblOffset val="100"/>
        <c:tickLblSkip val="2"/>
        <c:tickMarkSkip val="1"/>
        <c:noMultiLvlLbl val="0"/>
      </c:catAx>
      <c:valAx>
        <c:axId val="108350848"/>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2830986809436876E-2"/>
              <c:y val="0.3188414214180674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08348928"/>
        <c:crosses val="autoZero"/>
        <c:crossBetween val="between"/>
      </c:valAx>
      <c:spPr>
        <a:noFill/>
        <a:ln w="12700">
          <a:solidFill>
            <a:srgbClr val="808080"/>
          </a:solidFill>
          <a:prstDash val="solid"/>
        </a:ln>
      </c:spPr>
    </c:plotArea>
    <c:legend>
      <c:legendPos val="r"/>
      <c:layout>
        <c:manualLayout>
          <c:xMode val="edge"/>
          <c:yMode val="edge"/>
          <c:x val="0.15230832987981771"/>
          <c:y val="0.20431339699558834"/>
          <c:w val="0.27965860597439746"/>
          <c:h val="0.21969782146026187"/>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'[1](2)(vi) No Outcome'!$B$11:$D$11</c:f>
              <c:strCache>
                <c:ptCount val="1"/>
                <c:pt idx="0">
                  <c:v>LDGV</c:v>
                </c:pt>
              </c:strCache>
            </c:strRef>
          </c:tx>
          <c:marker>
            <c:symbol val="diamond"/>
            <c:size val="8"/>
          </c:marker>
          <c:xVal>
            <c:numRef>
              <c:f>'[1](2)(vi) No Outcome'!$A$13:$A$28</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'[1](2)(vi) No Outcome'!$B$13:$B$28</c:f>
              <c:numCache>
                <c:formatCode>General</c:formatCode>
                <c:ptCount val="16"/>
                <c:pt idx="0">
                  <c:v>6170</c:v>
                </c:pt>
                <c:pt idx="1">
                  <c:v>3517</c:v>
                </c:pt>
                <c:pt idx="2">
                  <c:v>3172</c:v>
                </c:pt>
                <c:pt idx="3">
                  <c:v>2816</c:v>
                </c:pt>
                <c:pt idx="4">
                  <c:v>2094</c:v>
                </c:pt>
                <c:pt idx="5">
                  <c:v>1525</c:v>
                </c:pt>
                <c:pt idx="6">
                  <c:v>1074</c:v>
                </c:pt>
                <c:pt idx="7">
                  <c:v>555</c:v>
                </c:pt>
                <c:pt idx="8">
                  <c:v>472</c:v>
                </c:pt>
                <c:pt idx="9">
                  <c:v>389</c:v>
                </c:pt>
                <c:pt idx="10">
                  <c:v>314</c:v>
                </c:pt>
                <c:pt idx="11">
                  <c:v>235</c:v>
                </c:pt>
                <c:pt idx="12">
                  <c:v>168</c:v>
                </c:pt>
                <c:pt idx="13">
                  <c:v>173</c:v>
                </c:pt>
                <c:pt idx="14">
                  <c:v>62</c:v>
                </c:pt>
                <c:pt idx="15">
                  <c:v>11</c:v>
                </c:pt>
              </c:numCache>
            </c:numRef>
          </c:yVal>
          <c:smooth val="0"/>
          <c:extLst>
            <c:ext xmlns:c16="http://schemas.microsoft.com/office/drawing/2014/chart" uri="{C3380CC4-5D6E-409C-BE32-E72D297353CC}">
              <c16:uniqueId val="{00000000-B7D4-4A7D-8467-349D4B7344FE}"/>
            </c:ext>
          </c:extLst>
        </c:ser>
        <c:ser>
          <c:idx val="1"/>
          <c:order val="1"/>
          <c:tx>
            <c:strRef>
              <c:f>'[1](2)(vi) No Outcome'!$E$11:$G$11</c:f>
              <c:strCache>
                <c:ptCount val="1"/>
                <c:pt idx="0">
                  <c:v>LDGT</c:v>
                </c:pt>
              </c:strCache>
            </c:strRef>
          </c:tx>
          <c:marker>
            <c:symbol val="square"/>
            <c:size val="8"/>
          </c:marker>
          <c:xVal>
            <c:numRef>
              <c:f>'[1](2)(vi) No Outcome'!$A$13:$A$28</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'[1](2)(vi) No Outcome'!$E$13:$E$28</c:f>
              <c:numCache>
                <c:formatCode>General</c:formatCode>
                <c:ptCount val="16"/>
                <c:pt idx="0">
                  <c:v>1016</c:v>
                </c:pt>
                <c:pt idx="1">
                  <c:v>605</c:v>
                </c:pt>
                <c:pt idx="2">
                  <c:v>600</c:v>
                </c:pt>
                <c:pt idx="3">
                  <c:v>442</c:v>
                </c:pt>
                <c:pt idx="4">
                  <c:v>319</c:v>
                </c:pt>
                <c:pt idx="5">
                  <c:v>252</c:v>
                </c:pt>
                <c:pt idx="6">
                  <c:v>169</c:v>
                </c:pt>
                <c:pt idx="7">
                  <c:v>93</c:v>
                </c:pt>
                <c:pt idx="8">
                  <c:v>66</c:v>
                </c:pt>
                <c:pt idx="9">
                  <c:v>47</c:v>
                </c:pt>
                <c:pt idx="10">
                  <c:v>36</c:v>
                </c:pt>
                <c:pt idx="11">
                  <c:v>23</c:v>
                </c:pt>
                <c:pt idx="12">
                  <c:v>28</c:v>
                </c:pt>
                <c:pt idx="13">
                  <c:v>8</c:v>
                </c:pt>
                <c:pt idx="14">
                  <c:v>7</c:v>
                </c:pt>
              </c:numCache>
            </c:numRef>
          </c:yVal>
          <c:smooth val="0"/>
          <c:extLst>
            <c:ext xmlns:c16="http://schemas.microsoft.com/office/drawing/2014/chart" uri="{C3380CC4-5D6E-409C-BE32-E72D297353CC}">
              <c16:uniqueId val="{00000001-B7D4-4A7D-8467-349D4B7344FE}"/>
            </c:ext>
          </c:extLst>
        </c:ser>
        <c:dLbls>
          <c:showLegendKey val="0"/>
          <c:showVal val="0"/>
          <c:showCatName val="0"/>
          <c:showSerName val="0"/>
          <c:showPercent val="0"/>
          <c:showBubbleSize val="0"/>
        </c:dLbls>
        <c:axId val="119910400"/>
        <c:axId val="119912320"/>
      </c:scatterChart>
      <c:valAx>
        <c:axId val="119910400"/>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9912320"/>
        <c:crosses val="autoZero"/>
        <c:crossBetween val="midCat"/>
        <c:majorUnit val="1"/>
      </c:valAx>
      <c:valAx>
        <c:axId val="119912320"/>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9910400"/>
        <c:crosses val="autoZero"/>
        <c:crossBetween val="midCat"/>
      </c:valAx>
      <c:spPr>
        <a:noFill/>
        <a:ln w="12700">
          <a:solidFill>
            <a:srgbClr val="808080"/>
          </a:solidFill>
          <a:prstDash val="solid"/>
        </a:ln>
      </c:spPr>
    </c:plotArea>
    <c:legend>
      <c:legendPos val="r"/>
      <c:layout>
        <c:manualLayout>
          <c:xMode val="edge"/>
          <c:yMode val="edge"/>
          <c:x val="0.78924787497893045"/>
          <c:y val="0.19464430582540912"/>
          <c:w val="0.1034882852946134"/>
          <c:h val="8.103155936676771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Test Pass Rate</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5572681800473782"/>
          <c:y val="4.3478283807488902E-2"/>
        </c:manualLayout>
      </c:layout>
      <c:overlay val="0"/>
      <c:spPr>
        <a:noFill/>
        <a:ln w="25400">
          <a:noFill/>
        </a:ln>
      </c:spPr>
    </c:title>
    <c:autoTitleDeleted val="0"/>
    <c:plotArea>
      <c:layout>
        <c:manualLayout>
          <c:layoutTarget val="inner"/>
          <c:xMode val="edge"/>
          <c:yMode val="edge"/>
          <c:x val="0.14977973568281941"/>
          <c:y val="0.18518547640127594"/>
          <c:w val="0.76651982378855565"/>
          <c:h val="0.66666771504460065"/>
        </c:manualLayout>
      </c:layout>
      <c:scatterChart>
        <c:scatterStyle val="lineMarker"/>
        <c:varyColors val="0"/>
        <c:ser>
          <c:idx val="0"/>
          <c:order val="0"/>
          <c:tx>
            <c:strRef>
              <c:f>'(2)(xi) Pass OBD'!$B$6:$D$6</c:f>
              <c:strCache>
                <c:ptCount val="1"/>
                <c:pt idx="0">
                  <c:v>LDGV</c:v>
                </c:pt>
              </c:strCache>
            </c:strRef>
          </c:tx>
          <c:marker>
            <c:symbol val="diamond"/>
            <c:size val="8"/>
          </c:marker>
          <c:xVal>
            <c:numRef>
              <c:f>'(2)(xi) Pass OBD'!$A$8:$A$23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'(2)(xi) Pass OBD'!$D$8:$D$23</c:f>
              <c:numCache>
                <c:formatCode>0.0%</c:formatCode>
                <c:ptCount val="16"/>
                <c:pt idx="0">
                  <c:v>0.83458962424792826</c:v>
                </c:pt>
                <c:pt idx="1">
                  <c:v>0.87001814638080521</c:v>
                </c:pt>
                <c:pt idx="2">
                  <c:v>0.89079146617922456</c:v>
                </c:pt>
                <c:pt idx="3">
                  <c:v>0.90833280935613681</c:v>
                </c:pt>
                <c:pt idx="4">
                  <c:v>0.91943131745322182</c:v>
                </c:pt>
                <c:pt idx="5">
                  <c:v>0.94399922956807658</c:v>
                </c:pt>
                <c:pt idx="6">
                  <c:v>0.95091921558324033</c:v>
                </c:pt>
                <c:pt idx="7">
                  <c:v>0.96223291342583861</c:v>
                </c:pt>
                <c:pt idx="8">
                  <c:v>0.97039422243073026</c:v>
                </c:pt>
                <c:pt idx="9">
                  <c:v>0.97224298712575985</c:v>
                </c:pt>
                <c:pt idx="10">
                  <c:v>0.97643769468456409</c:v>
                </c:pt>
                <c:pt idx="11">
                  <c:v>0.975825933299036</c:v>
                </c:pt>
                <c:pt idx="12">
                  <c:v>0.983833307953911</c:v>
                </c:pt>
                <c:pt idx="13">
                  <c:v>0.98497881627936834</c:v>
                </c:pt>
                <c:pt idx="14">
                  <c:v>0.9753450237796516</c:v>
                </c:pt>
                <c:pt idx="15">
                  <c:v>0.89014539579967689</c:v>
                </c:pt>
              </c:numCache>
            </c:numRef>
          </c:yVal>
          <c:smooth val="0"/>
          <c:extLst>
            <c:ext xmlns:c16="http://schemas.microsoft.com/office/drawing/2014/chart" uri="{C3380CC4-5D6E-409C-BE32-E72D297353CC}">
              <c16:uniqueId val="{00000000-0F4C-43C7-839C-F60FB7171F94}"/>
            </c:ext>
          </c:extLst>
        </c:ser>
        <c:ser>
          <c:idx val="1"/>
          <c:order val="1"/>
          <c:tx>
            <c:strRef>
              <c:f>'(2)(xi) Pass OBD'!$E$6:$G$6</c:f>
              <c:strCache>
                <c:ptCount val="1"/>
                <c:pt idx="0">
                  <c:v>LDGT</c:v>
                </c:pt>
              </c:strCache>
            </c:strRef>
          </c:tx>
          <c:marker>
            <c:symbol val="square"/>
            <c:size val="8"/>
          </c:marker>
          <c:xVal>
            <c:numRef>
              <c:f>'(2)(xi) Pass OBD'!$A$8:$A$23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'(2)(xi) Pass OBD'!$G$8:$G$23</c:f>
              <c:numCache>
                <c:formatCode>0.0%</c:formatCode>
                <c:ptCount val="16"/>
                <c:pt idx="0">
                  <c:v>0.84046097055910685</c:v>
                </c:pt>
                <c:pt idx="1">
                  <c:v>0.86470178695753075</c:v>
                </c:pt>
                <c:pt idx="2">
                  <c:v>0.88922325479291675</c:v>
                </c:pt>
                <c:pt idx="3">
                  <c:v>0.90544538375778005</c:v>
                </c:pt>
                <c:pt idx="4">
                  <c:v>0.92394102712574055</c:v>
                </c:pt>
                <c:pt idx="5">
                  <c:v>0.94065526478466932</c:v>
                </c:pt>
                <c:pt idx="6">
                  <c:v>0.95372369016031189</c:v>
                </c:pt>
                <c:pt idx="7">
                  <c:v>0.96045989904655071</c:v>
                </c:pt>
                <c:pt idx="8">
                  <c:v>0.97007007367643616</c:v>
                </c:pt>
                <c:pt idx="9">
                  <c:v>0.97586268935986475</c:v>
                </c:pt>
                <c:pt idx="10">
                  <c:v>0.98096179433567765</c:v>
                </c:pt>
                <c:pt idx="11">
                  <c:v>0.9850680218697806</c:v>
                </c:pt>
                <c:pt idx="12">
                  <c:v>0.98804780876494025</c:v>
                </c:pt>
                <c:pt idx="13">
                  <c:v>0.99204666840086564</c:v>
                </c:pt>
                <c:pt idx="14">
                  <c:v>0.98683868733223656</c:v>
                </c:pt>
                <c:pt idx="15">
                  <c:v>0.8359375</c:v>
                </c:pt>
              </c:numCache>
            </c:numRef>
          </c:yVal>
          <c:smooth val="0"/>
          <c:extLst>
            <c:ext xmlns:c16="http://schemas.microsoft.com/office/drawing/2014/chart" uri="{C3380CC4-5D6E-409C-BE32-E72D297353CC}">
              <c16:uniqueId val="{00000001-0F4C-43C7-839C-F60FB7171F94}"/>
            </c:ext>
          </c:extLst>
        </c:ser>
        <c:ser>
          <c:idx val="2"/>
          <c:order val="2"/>
          <c:tx>
            <c:strRef>
              <c:f>'(2)(xi) Pass OBD'!$H$6:$J$6</c:f>
              <c:strCache>
                <c:ptCount val="1"/>
                <c:pt idx="0">
                  <c:v>MDGV</c:v>
                </c:pt>
              </c:strCache>
            </c:strRef>
          </c:tx>
          <c:marker>
            <c:symbol val="triangle"/>
            <c:size val="8"/>
          </c:marker>
          <c:xVal>
            <c:numRef>
              <c:f>'(2)(xi) Pass OBD'!$A$14:$A$23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'(2)(xi) Pass OBD'!$J$14:$J$23</c:f>
              <c:numCache>
                <c:formatCode>0.0%</c:formatCode>
                <c:ptCount val="10"/>
                <c:pt idx="0">
                  <c:v>0.90182328190743333</c:v>
                </c:pt>
                <c:pt idx="1">
                  <c:v>0.90539507871007185</c:v>
                </c:pt>
                <c:pt idx="2">
                  <c:v>0.91688923802042421</c:v>
                </c:pt>
                <c:pt idx="3">
                  <c:v>0.93032586358743519</c:v>
                </c:pt>
                <c:pt idx="4">
                  <c:v>0.950498885982757</c:v>
                </c:pt>
                <c:pt idx="5">
                  <c:v>0.96031236628155758</c:v>
                </c:pt>
                <c:pt idx="6">
                  <c:v>0.97240093240093239</c:v>
                </c:pt>
                <c:pt idx="7">
                  <c:v>0.97839919624916272</c:v>
                </c:pt>
                <c:pt idx="8">
                  <c:v>0.96687773989283976</c:v>
                </c:pt>
                <c:pt idx="9">
                  <c:v>1</c:v>
                </c:pt>
              </c:numCache>
            </c:numRef>
          </c:yVal>
          <c:smooth val="0"/>
          <c:extLst>
            <c:ext xmlns:c16="http://schemas.microsoft.com/office/drawing/2014/chart" uri="{C3380CC4-5D6E-409C-BE32-E72D297353CC}">
              <c16:uniqueId val="{00000002-0F4C-43C7-839C-F60FB7171F94}"/>
            </c:ext>
          </c:extLst>
        </c:ser>
        <c:dLbls>
          <c:showLegendKey val="0"/>
          <c:showVal val="0"/>
          <c:showCatName val="0"/>
          <c:showSerName val="0"/>
          <c:showPercent val="0"/>
          <c:showBubbleSize val="0"/>
        </c:dLbls>
        <c:axId val="119980416"/>
        <c:axId val="119982336"/>
      </c:scatterChart>
      <c:valAx>
        <c:axId val="119980416"/>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77095116631546"/>
              <c:y val="0.91465516559173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9982336"/>
        <c:crosses val="autoZero"/>
        <c:crossBetween val="midCat"/>
        <c:majorUnit val="1"/>
      </c:valAx>
      <c:valAx>
        <c:axId val="119982336"/>
        <c:scaling>
          <c:orientation val="minMax"/>
          <c:max val="1"/>
          <c:min val="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OBD Pass Rate (%)</a:t>
                </a:r>
              </a:p>
            </c:rich>
          </c:tx>
          <c:layout>
            <c:manualLayout>
              <c:xMode val="edge"/>
              <c:yMode val="edge"/>
              <c:x val="2.7533064325789211E-2"/>
              <c:y val="0.357488404401711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9980416"/>
        <c:crosses val="autoZero"/>
        <c:crossBetween val="midCat"/>
        <c:majorUnit val="0.1"/>
      </c:valAx>
      <c:spPr>
        <a:noFill/>
        <a:ln w="12700">
          <a:solidFill>
            <a:srgbClr val="808080"/>
          </a:solidFill>
          <a:prstDash val="solid"/>
        </a:ln>
      </c:spPr>
    </c:plotArea>
    <c:legend>
      <c:legendPos val="r"/>
      <c:layout>
        <c:manualLayout>
          <c:xMode val="edge"/>
          <c:yMode val="edge"/>
          <c:x val="0.675405032659118"/>
          <c:y val="0.3508339598253738"/>
          <c:w val="0.11013214355789359"/>
          <c:h val="0.11111128696852576"/>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Number of Passing OBD Tests</a:t>
            </a:r>
          </a:p>
          <a:p>
            <a:pPr>
              <a:defRPr sz="1200" b="0"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32229617559993701"/>
          <c:y val="2.7331183928273526E-2"/>
        </c:manualLayout>
      </c:layout>
      <c:overlay val="0"/>
      <c:spPr>
        <a:noFill/>
        <a:ln w="25400">
          <a:noFill/>
        </a:ln>
      </c:spPr>
    </c:title>
    <c:autoTitleDeleted val="0"/>
    <c:plotArea>
      <c:layout>
        <c:manualLayout>
          <c:layoutTarget val="inner"/>
          <c:xMode val="edge"/>
          <c:yMode val="edge"/>
          <c:x val="0.14790302917941744"/>
          <c:y val="0.1527332388694235"/>
          <c:w val="0.77925028806469065"/>
          <c:h val="0.686495715760428"/>
        </c:manualLayout>
      </c:layout>
      <c:lineChart>
        <c:grouping val="standard"/>
        <c:varyColors val="0"/>
        <c:ser>
          <c:idx val="0"/>
          <c:order val="0"/>
          <c:tx>
            <c:strRef>
              <c:f>'(2)(xi) Pass OBD'!$B$6:$D$6</c:f>
              <c:strCache>
                <c:ptCount val="1"/>
                <c:pt idx="0">
                  <c:v>LDGV</c:v>
                </c:pt>
              </c:strCache>
            </c:strRef>
          </c:tx>
          <c:marker>
            <c:symbol val="diamond"/>
            <c:size val="8"/>
          </c:marker>
          <c:cat>
            <c:numRef>
              <c:f>'(2)(xi) Pass OBD'!$A$8:$A$23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'(2)(xi) Pass OBD'!$B$8:$B$23</c:f>
              <c:numCache>
                <c:formatCode>#,##0</c:formatCode>
                <c:ptCount val="16"/>
                <c:pt idx="0">
                  <c:v>73519</c:v>
                </c:pt>
                <c:pt idx="1">
                  <c:v>90615</c:v>
                </c:pt>
                <c:pt idx="2">
                  <c:v>99415</c:v>
                </c:pt>
                <c:pt idx="3">
                  <c:v>115569</c:v>
                </c:pt>
                <c:pt idx="4">
                  <c:v>115179</c:v>
                </c:pt>
                <c:pt idx="5">
                  <c:v>137232</c:v>
                </c:pt>
                <c:pt idx="6">
                  <c:v>130294</c:v>
                </c:pt>
                <c:pt idx="7">
                  <c:v>117403</c:v>
                </c:pt>
                <c:pt idx="8">
                  <c:v>136517</c:v>
                </c:pt>
                <c:pt idx="9">
                  <c:v>128759</c:v>
                </c:pt>
                <c:pt idx="10">
                  <c:v>156107</c:v>
                </c:pt>
                <c:pt idx="11">
                  <c:v>174505</c:v>
                </c:pt>
                <c:pt idx="12">
                  <c:v>155060</c:v>
                </c:pt>
                <c:pt idx="13">
                  <c:v>153440</c:v>
                </c:pt>
                <c:pt idx="14">
                  <c:v>33428</c:v>
                </c:pt>
                <c:pt idx="15">
                  <c:v>551</c:v>
                </c:pt>
              </c:numCache>
            </c:numRef>
          </c:val>
          <c:smooth val="0"/>
          <c:extLst>
            <c:ext xmlns:c16="http://schemas.microsoft.com/office/drawing/2014/chart" uri="{C3380CC4-5D6E-409C-BE32-E72D297353CC}">
              <c16:uniqueId val="{00000000-C423-4BEF-B491-4FC2E318DF2D}"/>
            </c:ext>
          </c:extLst>
        </c:ser>
        <c:ser>
          <c:idx val="1"/>
          <c:order val="1"/>
          <c:tx>
            <c:strRef>
              <c:f>'(2)(xi) Pass OBD'!$E$6:$G$6</c:f>
              <c:strCache>
                <c:ptCount val="1"/>
                <c:pt idx="0">
                  <c:v>LDGT</c:v>
                </c:pt>
              </c:strCache>
            </c:strRef>
          </c:tx>
          <c:marker>
            <c:symbol val="square"/>
            <c:size val="8"/>
          </c:marker>
          <c:cat>
            <c:numRef>
              <c:f>'(2)(xi) Pass OBD'!$A$8:$A$23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'(2)(xi) Pass OBD'!$E$8:$E$23</c:f>
              <c:numCache>
                <c:formatCode>#,##0</c:formatCode>
                <c:ptCount val="16"/>
                <c:pt idx="0">
                  <c:v>56010</c:v>
                </c:pt>
                <c:pt idx="1">
                  <c:v>70794</c:v>
                </c:pt>
                <c:pt idx="2">
                  <c:v>97217</c:v>
                </c:pt>
                <c:pt idx="3">
                  <c:v>103142</c:v>
                </c:pt>
                <c:pt idx="4">
                  <c:v>103717</c:v>
                </c:pt>
                <c:pt idx="5">
                  <c:v>104995</c:v>
                </c:pt>
                <c:pt idx="6">
                  <c:v>111785</c:v>
                </c:pt>
                <c:pt idx="7">
                  <c:v>75350</c:v>
                </c:pt>
                <c:pt idx="8">
                  <c:v>107703</c:v>
                </c:pt>
                <c:pt idx="9">
                  <c:v>135601</c:v>
                </c:pt>
                <c:pt idx="10">
                  <c:v>129021</c:v>
                </c:pt>
                <c:pt idx="11">
                  <c:v>138010</c:v>
                </c:pt>
                <c:pt idx="12">
                  <c:v>164424</c:v>
                </c:pt>
                <c:pt idx="13">
                  <c:v>179242</c:v>
                </c:pt>
                <c:pt idx="14">
                  <c:v>34191</c:v>
                </c:pt>
                <c:pt idx="15">
                  <c:v>107</c:v>
                </c:pt>
              </c:numCache>
            </c:numRef>
          </c:val>
          <c:smooth val="0"/>
          <c:extLst>
            <c:ext xmlns:c16="http://schemas.microsoft.com/office/drawing/2014/chart" uri="{C3380CC4-5D6E-409C-BE32-E72D297353CC}">
              <c16:uniqueId val="{00000001-C423-4BEF-B491-4FC2E318DF2D}"/>
            </c:ext>
          </c:extLst>
        </c:ser>
        <c:ser>
          <c:idx val="2"/>
          <c:order val="2"/>
          <c:tx>
            <c:strRef>
              <c:f>'(2)(xi) Pass OBD'!$H$6:$J$6</c:f>
              <c:strCache>
                <c:ptCount val="1"/>
                <c:pt idx="0">
                  <c:v>MDGV</c:v>
                </c:pt>
              </c:strCache>
            </c:strRef>
          </c:tx>
          <c:marker>
            <c:symbol val="triangle"/>
            <c:size val="8"/>
          </c:marker>
          <c:cat>
            <c:numRef>
              <c:f>'(2)(xi) Pass OBD'!$A$8:$A$23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'(2)(xi) Pass OBD'!$H$8:$H$23</c:f>
              <c:numCache>
                <c:formatCode>#,##0</c:formatCode>
                <c:ptCount val="16"/>
                <c:pt idx="6">
                  <c:v>9002</c:v>
                </c:pt>
                <c:pt idx="7">
                  <c:v>5924</c:v>
                </c:pt>
                <c:pt idx="8">
                  <c:v>5836</c:v>
                </c:pt>
                <c:pt idx="9">
                  <c:v>9507</c:v>
                </c:pt>
                <c:pt idx="10">
                  <c:v>9812</c:v>
                </c:pt>
                <c:pt idx="11">
                  <c:v>8977</c:v>
                </c:pt>
                <c:pt idx="12">
                  <c:v>10429</c:v>
                </c:pt>
                <c:pt idx="13">
                  <c:v>17529</c:v>
                </c:pt>
                <c:pt idx="14">
                  <c:v>1985</c:v>
                </c:pt>
                <c:pt idx="15">
                  <c:v>3</c:v>
                </c:pt>
              </c:numCache>
            </c:numRef>
          </c:val>
          <c:smooth val="0"/>
          <c:extLst>
            <c:ext xmlns:c16="http://schemas.microsoft.com/office/drawing/2014/chart" uri="{C3380CC4-5D6E-409C-BE32-E72D297353CC}">
              <c16:uniqueId val="{00000002-C423-4BEF-B491-4FC2E318DF2D}"/>
            </c:ext>
          </c:extLst>
        </c:ser>
        <c:dLbls>
          <c:showLegendKey val="0"/>
          <c:showVal val="0"/>
          <c:showCatName val="0"/>
          <c:showSerName val="0"/>
          <c:showPercent val="0"/>
          <c:showBubbleSize val="0"/>
        </c:dLbls>
        <c:marker val="1"/>
        <c:smooth val="0"/>
        <c:axId val="120095104"/>
        <c:axId val="120097024"/>
      </c:lineChart>
      <c:catAx>
        <c:axId val="12009510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8013296821104468"/>
              <c:y val="0.901929925969694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0097024"/>
        <c:crosses val="autoZero"/>
        <c:auto val="1"/>
        <c:lblAlgn val="ctr"/>
        <c:lblOffset val="100"/>
        <c:tickLblSkip val="1"/>
        <c:tickMarkSkip val="1"/>
        <c:noMultiLvlLbl val="0"/>
      </c:catAx>
      <c:valAx>
        <c:axId val="120097024"/>
        <c:scaling>
          <c:orientation val="minMax"/>
          <c:max val="3000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0095104"/>
        <c:crosses val="autoZero"/>
        <c:crossBetween val="midCat"/>
        <c:majorUnit val="50000"/>
      </c:valAx>
      <c:spPr>
        <a:noFill/>
        <a:ln w="12700">
          <a:solidFill>
            <a:srgbClr val="808080"/>
          </a:solidFill>
          <a:prstDash val="solid"/>
        </a:ln>
      </c:spPr>
    </c:plotArea>
    <c:legend>
      <c:legendPos val="r"/>
      <c:layout>
        <c:manualLayout>
          <c:xMode val="edge"/>
          <c:yMode val="edge"/>
          <c:x val="0.8167778810963906"/>
          <c:y val="0.16720264779300631"/>
          <c:w val="9.2715355325980728E-2"/>
          <c:h val="0.10289398980103016"/>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OBD Test Fail Rate</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5856082417010648"/>
          <c:y val="1.5100672347463527E-2"/>
        </c:manualLayout>
      </c:layout>
      <c:overlay val="0"/>
      <c:spPr>
        <a:noFill/>
        <a:ln w="25400">
          <a:noFill/>
        </a:ln>
      </c:spPr>
    </c:title>
    <c:autoTitleDeleted val="0"/>
    <c:plotArea>
      <c:layout>
        <c:manualLayout>
          <c:layoutTarget val="inner"/>
          <c:xMode val="edge"/>
          <c:yMode val="edge"/>
          <c:x val="0.10297766749379635"/>
          <c:y val="0.16107382550335567"/>
          <c:w val="0.78411910669975182"/>
          <c:h val="0.66442953020134365"/>
        </c:manualLayout>
      </c:layout>
      <c:scatterChart>
        <c:scatterStyle val="lineMarker"/>
        <c:varyColors val="0"/>
        <c:ser>
          <c:idx val="0"/>
          <c:order val="0"/>
          <c:tx>
            <c:strRef>
              <c:f>'(2)(xii) Fail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'(2)(xii) Fail OBD'!$A$8:$A$23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'(2)(xii) Fail OBD'!$D$8:$D$23</c:f>
              <c:numCache>
                <c:formatCode>0.0%</c:formatCode>
                <c:ptCount val="16"/>
                <c:pt idx="0">
                  <c:v>0.16541037575207174</c:v>
                </c:pt>
                <c:pt idx="1">
                  <c:v>0.12998185361919484</c:v>
                </c:pt>
                <c:pt idx="2">
                  <c:v>0.10920853382077543</c:v>
                </c:pt>
                <c:pt idx="3">
                  <c:v>9.1667190643863181E-2</c:v>
                </c:pt>
                <c:pt idx="4">
                  <c:v>8.0568682546778209E-2</c:v>
                </c:pt>
                <c:pt idx="5">
                  <c:v>5.6000770431923398E-2</c:v>
                </c:pt>
                <c:pt idx="6">
                  <c:v>4.9080784416759719E-2</c:v>
                </c:pt>
                <c:pt idx="7">
                  <c:v>3.7767086574161349E-2</c:v>
                </c:pt>
                <c:pt idx="8">
                  <c:v>2.9605777569269701E-2</c:v>
                </c:pt>
                <c:pt idx="9">
                  <c:v>2.7757012874240192E-2</c:v>
                </c:pt>
                <c:pt idx="10">
                  <c:v>2.3562305315435905E-2</c:v>
                </c:pt>
                <c:pt idx="11">
                  <c:v>2.4174066700964055E-2</c:v>
                </c:pt>
                <c:pt idx="12">
                  <c:v>1.6166692046089032E-2</c:v>
                </c:pt>
                <c:pt idx="13">
                  <c:v>1.5021183720631661E-2</c:v>
                </c:pt>
                <c:pt idx="14">
                  <c:v>2.465497622034838E-2</c:v>
                </c:pt>
                <c:pt idx="15">
                  <c:v>0.1098546042003231</c:v>
                </c:pt>
              </c:numCache>
            </c:numRef>
          </c:yVal>
          <c:smooth val="0"/>
          <c:extLst>
            <c:ext xmlns:c16="http://schemas.microsoft.com/office/drawing/2014/chart" uri="{C3380CC4-5D6E-409C-BE32-E72D297353CC}">
              <c16:uniqueId val="{00000000-8CFB-4042-8CBD-7AAEC10085DE}"/>
            </c:ext>
          </c:extLst>
        </c:ser>
        <c:ser>
          <c:idx val="1"/>
          <c:order val="1"/>
          <c:tx>
            <c:strRef>
              <c:f>'(2)(xii) Fail OBD'!$E$6:$G$6</c:f>
              <c:strCache>
                <c:ptCount val="1"/>
                <c:pt idx="0">
                  <c:v>LDGT</c:v>
                </c:pt>
              </c:strCache>
            </c:strRef>
          </c:tx>
          <c:marker>
            <c:symbol val="square"/>
            <c:size val="8"/>
          </c:marker>
          <c:xVal>
            <c:numRef>
              <c:f>'(2)(xii) Fail OBD'!$A$8:$A$23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'(2)(xii) Fail OBD'!$G$8:$G$23</c:f>
              <c:numCache>
                <c:formatCode>0.0%</c:formatCode>
                <c:ptCount val="16"/>
                <c:pt idx="0">
                  <c:v>0.15953902944089313</c:v>
                </c:pt>
                <c:pt idx="1">
                  <c:v>0.13529821304246925</c:v>
                </c:pt>
                <c:pt idx="2">
                  <c:v>0.11077674520708328</c:v>
                </c:pt>
                <c:pt idx="3">
                  <c:v>9.4554616242219947E-2</c:v>
                </c:pt>
                <c:pt idx="4">
                  <c:v>7.6058972874259501E-2</c:v>
                </c:pt>
                <c:pt idx="5">
                  <c:v>5.9344735215330721E-2</c:v>
                </c:pt>
                <c:pt idx="6">
                  <c:v>4.6276309839688078E-2</c:v>
                </c:pt>
                <c:pt idx="7">
                  <c:v>3.9540100953449245E-2</c:v>
                </c:pt>
                <c:pt idx="8">
                  <c:v>2.9929926323563848E-2</c:v>
                </c:pt>
                <c:pt idx="9">
                  <c:v>2.4137310640135294E-2</c:v>
                </c:pt>
                <c:pt idx="10">
                  <c:v>1.9038205664322374E-2</c:v>
                </c:pt>
                <c:pt idx="11">
                  <c:v>1.4931978130219412E-2</c:v>
                </c:pt>
                <c:pt idx="12">
                  <c:v>1.1952191235059761E-2</c:v>
                </c:pt>
                <c:pt idx="13">
                  <c:v>7.9533315991343768E-3</c:v>
                </c:pt>
                <c:pt idx="14">
                  <c:v>1.3161312667763443E-2</c:v>
                </c:pt>
                <c:pt idx="15">
                  <c:v>0.1640625</c:v>
                </c:pt>
              </c:numCache>
            </c:numRef>
          </c:yVal>
          <c:smooth val="0"/>
          <c:extLst>
            <c:ext xmlns:c16="http://schemas.microsoft.com/office/drawing/2014/chart" uri="{C3380CC4-5D6E-409C-BE32-E72D297353CC}">
              <c16:uniqueId val="{00000001-8CFB-4042-8CBD-7AAEC10085DE}"/>
            </c:ext>
          </c:extLst>
        </c:ser>
        <c:ser>
          <c:idx val="2"/>
          <c:order val="2"/>
          <c:tx>
            <c:strRef>
              <c:f>'(2)(xii) Fail OBD'!$H$6:$J$6</c:f>
              <c:strCache>
                <c:ptCount val="1"/>
                <c:pt idx="0">
                  <c:v>MDGV</c:v>
                </c:pt>
              </c:strCache>
            </c:strRef>
          </c:tx>
          <c:marker>
            <c:symbol val="triangle"/>
            <c:size val="8"/>
          </c:marker>
          <c:xVal>
            <c:numRef>
              <c:f>'(2)(xii) Fail OBD'!$A$8:$A$23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'(2)(xii) Fail OBD'!$J$8:$J$23</c:f>
              <c:numCache>
                <c:formatCode>0.0%</c:formatCode>
                <c:ptCount val="16"/>
                <c:pt idx="6">
                  <c:v>9.8176718092566617E-2</c:v>
                </c:pt>
                <c:pt idx="7">
                  <c:v>9.4604921289928173E-2</c:v>
                </c:pt>
                <c:pt idx="8">
                  <c:v>8.3110761979575801E-2</c:v>
                </c:pt>
                <c:pt idx="9">
                  <c:v>6.9674136412564827E-2</c:v>
                </c:pt>
                <c:pt idx="10">
                  <c:v>4.9501114017243046E-2</c:v>
                </c:pt>
                <c:pt idx="11">
                  <c:v>3.9687633718442444E-2</c:v>
                </c:pt>
                <c:pt idx="12">
                  <c:v>2.7599067599067599E-2</c:v>
                </c:pt>
                <c:pt idx="13">
                  <c:v>2.1600803750837241E-2</c:v>
                </c:pt>
                <c:pt idx="14">
                  <c:v>3.3122260107160253E-2</c:v>
                </c:pt>
                <c:pt idx="15">
                  <c:v>0</c:v>
                </c:pt>
              </c:numCache>
            </c:numRef>
          </c:yVal>
          <c:smooth val="0"/>
          <c:extLst>
            <c:ext xmlns:c16="http://schemas.microsoft.com/office/drawing/2014/chart" uri="{C3380CC4-5D6E-409C-BE32-E72D297353CC}">
              <c16:uniqueId val="{00000002-8CFB-4042-8CBD-7AAEC10085DE}"/>
            </c:ext>
          </c:extLst>
        </c:ser>
        <c:dLbls>
          <c:showLegendKey val="0"/>
          <c:showVal val="0"/>
          <c:showCatName val="0"/>
          <c:showSerName val="0"/>
          <c:showPercent val="0"/>
          <c:showBubbleSize val="0"/>
        </c:dLbls>
        <c:axId val="120316672"/>
        <c:axId val="120318592"/>
      </c:scatterChart>
      <c:valAx>
        <c:axId val="120316672"/>
        <c:scaling>
          <c:orientation val="minMax"/>
          <c:max val="2017"/>
          <c:min val="2002"/>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3052111878085947"/>
              <c:y val="0.889261676194590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120318592"/>
        <c:crosses val="autoZero"/>
        <c:crossBetween val="midCat"/>
        <c:majorUnit val="1"/>
      </c:valAx>
      <c:valAx>
        <c:axId val="120318592"/>
        <c:scaling>
          <c:orientation val="minMax"/>
          <c:max val="0.25"/>
          <c:min val="0"/>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OBD Fail Rate (%)</a:t>
                </a:r>
              </a:p>
            </c:rich>
          </c:tx>
          <c:layout>
            <c:manualLayout>
              <c:xMode val="edge"/>
              <c:yMode val="edge"/>
              <c:x val="6.2034756668632304E-3"/>
              <c:y val="0.3590603314996613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0316672"/>
        <c:crosses val="autoZero"/>
        <c:crossBetween val="midCat"/>
        <c:majorUnit val="5.000000000000001E-2"/>
      </c:valAx>
      <c:spPr>
        <a:noFill/>
        <a:ln w="12700">
          <a:solidFill>
            <a:srgbClr val="808080"/>
          </a:solidFill>
          <a:prstDash val="solid"/>
        </a:ln>
      </c:spPr>
    </c:plotArea>
    <c:legend>
      <c:legendPos val="r"/>
      <c:layout>
        <c:manualLayout>
          <c:xMode val="edge"/>
          <c:yMode val="edge"/>
          <c:x val="0.74910842091875074"/>
          <c:y val="0.17785244310214757"/>
          <c:w val="0.11786603767040216"/>
          <c:h val="0.114093948872830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Number of Failing OBD Tests</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2506203244418236"/>
          <c:y val="2.8619565654804242E-2"/>
        </c:manualLayout>
      </c:layout>
      <c:overlay val="0"/>
      <c:spPr>
        <a:noFill/>
        <a:ln w="25400">
          <a:noFill/>
        </a:ln>
      </c:spPr>
    </c:title>
    <c:autoTitleDeleted val="0"/>
    <c:plotArea>
      <c:layout>
        <c:manualLayout>
          <c:layoutTarget val="inner"/>
          <c:xMode val="edge"/>
          <c:yMode val="edge"/>
          <c:x val="0.14392059553350001"/>
          <c:y val="0.1750844629308432"/>
          <c:w val="0.75682382133995063"/>
          <c:h val="0.67340178050324284"/>
        </c:manualLayout>
      </c:layout>
      <c:scatterChart>
        <c:scatterStyle val="lineMarker"/>
        <c:varyColors val="0"/>
        <c:ser>
          <c:idx val="0"/>
          <c:order val="0"/>
          <c:tx>
            <c:strRef>
              <c:f>'(2)(xii) Fail OBD'!$B$6:$D$6</c:f>
              <c:strCache>
                <c:ptCount val="1"/>
                <c:pt idx="0">
                  <c:v>LDGV</c:v>
                </c:pt>
              </c:strCache>
            </c:strRef>
          </c:tx>
          <c:marker>
            <c:symbol val="diamond"/>
            <c:size val="8"/>
          </c:marker>
          <c:xVal>
            <c:numRef>
              <c:f>'(2)(xii) Fail OBD'!$A$8:$A$23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'(2)(xii) Fail OBD'!$B$8:$B$23</c:f>
              <c:numCache>
                <c:formatCode>#,##0</c:formatCode>
                <c:ptCount val="16"/>
                <c:pt idx="0">
                  <c:v>14571</c:v>
                </c:pt>
                <c:pt idx="1">
                  <c:v>13538</c:v>
                </c:pt>
                <c:pt idx="2">
                  <c:v>12188</c:v>
                </c:pt>
                <c:pt idx="3">
                  <c:v>11663</c:v>
                </c:pt>
                <c:pt idx="4">
                  <c:v>10093</c:v>
                </c:pt>
                <c:pt idx="5">
                  <c:v>8141</c:v>
                </c:pt>
                <c:pt idx="6">
                  <c:v>6725</c:v>
                </c:pt>
                <c:pt idx="7">
                  <c:v>4608</c:v>
                </c:pt>
                <c:pt idx="8">
                  <c:v>4165</c:v>
                </c:pt>
                <c:pt idx="9">
                  <c:v>3676</c:v>
                </c:pt>
                <c:pt idx="10">
                  <c:v>3767</c:v>
                </c:pt>
                <c:pt idx="11">
                  <c:v>4323</c:v>
                </c:pt>
                <c:pt idx="12">
                  <c:v>2548</c:v>
                </c:pt>
                <c:pt idx="13">
                  <c:v>2340</c:v>
                </c:pt>
                <c:pt idx="14">
                  <c:v>845</c:v>
                </c:pt>
                <c:pt idx="15">
                  <c:v>68</c:v>
                </c:pt>
              </c:numCache>
            </c:numRef>
          </c:yVal>
          <c:smooth val="0"/>
          <c:extLst>
            <c:ext xmlns:c16="http://schemas.microsoft.com/office/drawing/2014/chart" uri="{C3380CC4-5D6E-409C-BE32-E72D297353CC}">
              <c16:uniqueId val="{00000000-EA47-4B3D-AE79-0386274C200B}"/>
            </c:ext>
          </c:extLst>
        </c:ser>
        <c:ser>
          <c:idx val="1"/>
          <c:order val="1"/>
          <c:tx>
            <c:strRef>
              <c:f>'(2)(xii) Fail OBD'!$E$6:$G$6</c:f>
              <c:strCache>
                <c:ptCount val="1"/>
                <c:pt idx="0">
                  <c:v>LDGT</c:v>
                </c:pt>
              </c:strCache>
            </c:strRef>
          </c:tx>
          <c:marker>
            <c:symbol val="square"/>
            <c:size val="8"/>
          </c:marker>
          <c:xVal>
            <c:numRef>
              <c:f>'(2)(xii) Fail OBD'!$A$8:$A$23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'(2)(xii) Fail OBD'!$E$8:$E$23</c:f>
              <c:numCache>
                <c:formatCode>#,##0</c:formatCode>
                <c:ptCount val="16"/>
                <c:pt idx="0">
                  <c:v>10632</c:v>
                </c:pt>
                <c:pt idx="1">
                  <c:v>11077</c:v>
                </c:pt>
                <c:pt idx="2">
                  <c:v>12111</c:v>
                </c:pt>
                <c:pt idx="3">
                  <c:v>10771</c:v>
                </c:pt>
                <c:pt idx="4">
                  <c:v>8538</c:v>
                </c:pt>
                <c:pt idx="5">
                  <c:v>6624</c:v>
                </c:pt>
                <c:pt idx="6">
                  <c:v>5424</c:v>
                </c:pt>
                <c:pt idx="7">
                  <c:v>3102</c:v>
                </c:pt>
                <c:pt idx="8">
                  <c:v>3323</c:v>
                </c:pt>
                <c:pt idx="9">
                  <c:v>3354</c:v>
                </c:pt>
                <c:pt idx="10">
                  <c:v>2504</c:v>
                </c:pt>
                <c:pt idx="11">
                  <c:v>2092</c:v>
                </c:pt>
                <c:pt idx="12">
                  <c:v>1989</c:v>
                </c:pt>
                <c:pt idx="13">
                  <c:v>1437</c:v>
                </c:pt>
                <c:pt idx="14">
                  <c:v>456</c:v>
                </c:pt>
                <c:pt idx="15">
                  <c:v>21</c:v>
                </c:pt>
              </c:numCache>
            </c:numRef>
          </c:yVal>
          <c:smooth val="0"/>
          <c:extLst>
            <c:ext xmlns:c16="http://schemas.microsoft.com/office/drawing/2014/chart" uri="{C3380CC4-5D6E-409C-BE32-E72D297353CC}">
              <c16:uniqueId val="{00000001-EA47-4B3D-AE79-0386274C200B}"/>
            </c:ext>
          </c:extLst>
        </c:ser>
        <c:ser>
          <c:idx val="2"/>
          <c:order val="2"/>
          <c:tx>
            <c:strRef>
              <c:f>'(2)(xii) Fail OBD'!$H$6:$J$6</c:f>
              <c:strCache>
                <c:ptCount val="1"/>
                <c:pt idx="0">
                  <c:v>MDGV</c:v>
                </c:pt>
              </c:strCache>
            </c:strRef>
          </c:tx>
          <c:marker>
            <c:symbol val="triangle"/>
            <c:size val="8"/>
          </c:marker>
          <c:xVal>
            <c:numRef>
              <c:f>'(2)(xii) Fail OBD'!$A$8:$A$23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'(2)(xii) Fail OBD'!$J$8:$J$23</c:f>
              <c:numCache>
                <c:formatCode>0.0%</c:formatCode>
                <c:ptCount val="16"/>
                <c:pt idx="6">
                  <c:v>9.8176718092566617E-2</c:v>
                </c:pt>
                <c:pt idx="7">
                  <c:v>9.4604921289928173E-2</c:v>
                </c:pt>
                <c:pt idx="8">
                  <c:v>8.3110761979575801E-2</c:v>
                </c:pt>
                <c:pt idx="9">
                  <c:v>6.9674136412564827E-2</c:v>
                </c:pt>
                <c:pt idx="10">
                  <c:v>4.9501114017243046E-2</c:v>
                </c:pt>
                <c:pt idx="11">
                  <c:v>3.9687633718442444E-2</c:v>
                </c:pt>
                <c:pt idx="12">
                  <c:v>2.7599067599067599E-2</c:v>
                </c:pt>
                <c:pt idx="13">
                  <c:v>2.1600803750837241E-2</c:v>
                </c:pt>
                <c:pt idx="14">
                  <c:v>3.3122260107160253E-2</c:v>
                </c:pt>
                <c:pt idx="15">
                  <c:v>0</c:v>
                </c:pt>
              </c:numCache>
            </c:numRef>
          </c:yVal>
          <c:smooth val="0"/>
          <c:extLst>
            <c:ext xmlns:c16="http://schemas.microsoft.com/office/drawing/2014/chart" uri="{C3380CC4-5D6E-409C-BE32-E72D297353CC}">
              <c16:uniqueId val="{00000002-EA47-4B3D-AE79-0386274C200B}"/>
            </c:ext>
          </c:extLst>
        </c:ser>
        <c:dLbls>
          <c:showLegendKey val="0"/>
          <c:showVal val="0"/>
          <c:showCatName val="0"/>
          <c:showSerName val="0"/>
          <c:showPercent val="0"/>
          <c:showBubbleSize val="0"/>
        </c:dLbls>
        <c:axId val="127009536"/>
        <c:axId val="127011456"/>
      </c:scatterChart>
      <c:valAx>
        <c:axId val="127009536"/>
        <c:scaling>
          <c:orientation val="minMax"/>
          <c:max val="2017"/>
          <c:min val="2002"/>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781643483992024"/>
              <c:y val="0.912459366769950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127011456"/>
        <c:crosses val="autoZero"/>
        <c:crossBetween val="midCat"/>
        <c:majorUnit val="1"/>
      </c:valAx>
      <c:valAx>
        <c:axId val="12701145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7009536"/>
        <c:crosses val="autoZero"/>
        <c:crossBetween val="midCat"/>
      </c:valAx>
      <c:spPr>
        <a:noFill/>
        <a:ln w="12700">
          <a:solidFill>
            <a:srgbClr val="808080"/>
          </a:solidFill>
          <a:prstDash val="solid"/>
        </a:ln>
      </c:spPr>
    </c:plotArea>
    <c:legend>
      <c:legendPos val="r"/>
      <c:layout>
        <c:manualLayout>
          <c:xMode val="edge"/>
          <c:yMode val="edge"/>
          <c:x val="0.76444783609097977"/>
          <c:y val="0.19347131864053618"/>
          <c:w val="0.11786603767040027"/>
          <c:h val="0.1077442576918098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OBD MIL Commanded on and No DTCs Present</a:t>
            </a:r>
          </a:p>
          <a:p>
            <a:pPr>
              <a:defRPr sz="1200" b="0"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2250274805392932"/>
          <c:y val="2.8619610048744002E-2"/>
        </c:manualLayout>
      </c:layout>
      <c:overlay val="0"/>
      <c:spPr>
        <a:noFill/>
        <a:ln w="25400">
          <a:noFill/>
        </a:ln>
      </c:spPr>
    </c:title>
    <c:autoTitleDeleted val="0"/>
    <c:plotArea>
      <c:layout>
        <c:manualLayout>
          <c:layoutTarget val="inner"/>
          <c:xMode val="edge"/>
          <c:yMode val="edge"/>
          <c:x val="0.12184412733260162"/>
          <c:y val="0.18181848073588175"/>
          <c:w val="0.79473106476399569"/>
          <c:h val="0.6599337448931919"/>
        </c:manualLayout>
      </c:layout>
      <c:lineChart>
        <c:grouping val="standard"/>
        <c:varyColors val="0"/>
        <c:ser>
          <c:idx val="0"/>
          <c:order val="0"/>
          <c:tx>
            <c:strRef>
              <c:f>'(2)(xix) MIL on no DTCs'!$B$9:$D$9</c:f>
              <c:strCache>
                <c:ptCount val="1"/>
                <c:pt idx="0">
                  <c:v>LDGV</c:v>
                </c:pt>
              </c:strCache>
            </c:strRef>
          </c:tx>
          <c:marker>
            <c:symbol val="diamond"/>
            <c:size val="8"/>
          </c:marker>
          <c:cat>
            <c:numRef>
              <c:f>'(2)(xix) MIL on no DTCs'!$A$11:$A$26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'(2)(xix) MIL on no DTCs'!$B$11:$B$26</c:f>
              <c:numCache>
                <c:formatCode>#,##0</c:formatCode>
                <c:ptCount val="16"/>
                <c:pt idx="0">
                  <c:v>23</c:v>
                </c:pt>
                <c:pt idx="1">
                  <c:v>18</c:v>
                </c:pt>
                <c:pt idx="2">
                  <c:v>20</c:v>
                </c:pt>
                <c:pt idx="3">
                  <c:v>9</c:v>
                </c:pt>
                <c:pt idx="4">
                  <c:v>10</c:v>
                </c:pt>
                <c:pt idx="5">
                  <c:v>11</c:v>
                </c:pt>
                <c:pt idx="6">
                  <c:v>14</c:v>
                </c:pt>
                <c:pt idx="7">
                  <c:v>5</c:v>
                </c:pt>
                <c:pt idx="8">
                  <c:v>4</c:v>
                </c:pt>
                <c:pt idx="9">
                  <c:v>7</c:v>
                </c:pt>
                <c:pt idx="10">
                  <c:v>4</c:v>
                </c:pt>
                <c:pt idx="11">
                  <c:v>0</c:v>
                </c:pt>
                <c:pt idx="12">
                  <c:v>2</c:v>
                </c:pt>
                <c:pt idx="13">
                  <c:v>4</c:v>
                </c:pt>
                <c:pt idx="14">
                  <c:v>0</c:v>
                </c:pt>
                <c:pt idx="15">
                  <c:v>0</c:v>
                </c:pt>
              </c:numCache>
            </c:numRef>
          </c:val>
          <c:smooth val="0"/>
          <c:extLst>
            <c:ext xmlns:c16="http://schemas.microsoft.com/office/drawing/2014/chart" uri="{C3380CC4-5D6E-409C-BE32-E72D297353CC}">
              <c16:uniqueId val="{00000000-408E-4F2B-A9B6-655346889450}"/>
            </c:ext>
          </c:extLst>
        </c:ser>
        <c:ser>
          <c:idx val="1"/>
          <c:order val="1"/>
          <c:tx>
            <c:strRef>
              <c:f>'(2)(xix) MIL on no DTCs'!$E$9:$G$9</c:f>
              <c:strCache>
                <c:ptCount val="1"/>
                <c:pt idx="0">
                  <c:v>LDGT</c:v>
                </c:pt>
              </c:strCache>
            </c:strRef>
          </c:tx>
          <c:marker>
            <c:symbol val="square"/>
            <c:size val="8"/>
          </c:marker>
          <c:cat>
            <c:numRef>
              <c:f>'(2)(xix) MIL on no DTCs'!$A$11:$A$26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'(2)(xix) MIL on no DTCs'!$E$11:$E$26</c:f>
              <c:numCache>
                <c:formatCode>#,##0</c:formatCode>
                <c:ptCount val="16"/>
                <c:pt idx="0">
                  <c:v>3</c:v>
                </c:pt>
                <c:pt idx="1">
                  <c:v>6</c:v>
                </c:pt>
                <c:pt idx="2">
                  <c:v>8</c:v>
                </c:pt>
                <c:pt idx="3">
                  <c:v>11</c:v>
                </c:pt>
                <c:pt idx="4">
                  <c:v>7</c:v>
                </c:pt>
                <c:pt idx="5">
                  <c:v>14</c:v>
                </c:pt>
                <c:pt idx="6">
                  <c:v>2</c:v>
                </c:pt>
                <c:pt idx="7">
                  <c:v>2</c:v>
                </c:pt>
                <c:pt idx="8">
                  <c:v>4</c:v>
                </c:pt>
                <c:pt idx="9">
                  <c:v>3</c:v>
                </c:pt>
                <c:pt idx="10">
                  <c:v>0</c:v>
                </c:pt>
                <c:pt idx="11">
                  <c:v>1</c:v>
                </c:pt>
                <c:pt idx="12">
                  <c:v>0</c:v>
                </c:pt>
                <c:pt idx="13">
                  <c:v>0</c:v>
                </c:pt>
                <c:pt idx="14">
                  <c:v>0</c:v>
                </c:pt>
                <c:pt idx="15">
                  <c:v>0</c:v>
                </c:pt>
              </c:numCache>
            </c:numRef>
          </c:val>
          <c:smooth val="0"/>
          <c:extLst>
            <c:ext xmlns:c16="http://schemas.microsoft.com/office/drawing/2014/chart" uri="{C3380CC4-5D6E-409C-BE32-E72D297353CC}">
              <c16:uniqueId val="{00000001-408E-4F2B-A9B6-655346889450}"/>
            </c:ext>
          </c:extLst>
        </c:ser>
        <c:dLbls>
          <c:showLegendKey val="0"/>
          <c:showVal val="0"/>
          <c:showCatName val="0"/>
          <c:showSerName val="0"/>
          <c:showPercent val="0"/>
          <c:showBubbleSize val="0"/>
        </c:dLbls>
        <c:marker val="1"/>
        <c:smooth val="0"/>
        <c:axId val="127066496"/>
        <c:axId val="127068416"/>
      </c:lineChart>
      <c:catAx>
        <c:axId val="12706649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20418601520981"/>
              <c:y val="0.920876827896512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7068416"/>
        <c:crosses val="autoZero"/>
        <c:auto val="1"/>
        <c:lblAlgn val="ctr"/>
        <c:lblOffset val="100"/>
        <c:tickLblSkip val="1"/>
        <c:tickMarkSkip val="1"/>
        <c:noMultiLvlLbl val="0"/>
      </c:catAx>
      <c:valAx>
        <c:axId val="127068416"/>
        <c:scaling>
          <c:orientation val="minMax"/>
          <c:max val="10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2.4149337102093195E-2"/>
              <c:y val="0.361953505811773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7066496"/>
        <c:crosses val="autoZero"/>
        <c:crossBetween val="midCat"/>
        <c:majorUnit val="10"/>
      </c:valAx>
      <c:spPr>
        <a:noFill/>
        <a:ln w="12700">
          <a:solidFill>
            <a:srgbClr val="808080"/>
          </a:solidFill>
          <a:prstDash val="solid"/>
        </a:ln>
      </c:spPr>
    </c:plotArea>
    <c:legend>
      <c:legendPos val="r"/>
      <c:layout>
        <c:manualLayout>
          <c:xMode val="edge"/>
          <c:yMode val="edge"/>
          <c:x val="0.77716793413643803"/>
          <c:y val="0.23569066366704164"/>
          <c:w val="9.879253875316997E-2"/>
          <c:h val="8.249175103112070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with DTCs Present  </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'(2)(xx) MIL off w  DTCs'!$D$10:$D$22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07EF-4121-8A26-6940C79081B5}"/>
            </c:ext>
          </c:extLst>
        </c:ser>
        <c:ser>
          <c:idx val="1"/>
          <c:order val="1"/>
          <c:tx>
            <c:strRef>
              <c:f>'(2)(xx) MIL off w  DTCs'!$E$8:$G$8</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'(2)(xx) MIL off w  DTCs'!$G$10:$G$22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7EF-4121-8A26-6940C79081B5}"/>
            </c:ext>
          </c:extLst>
        </c:ser>
        <c:ser>
          <c:idx val="2"/>
          <c:order val="2"/>
          <c:tx>
            <c:strRef>
              <c:f>'(2)(xx) MIL off w  DTCs'!$H$8:$J$8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'(2)(xx) MIL off w  DTCs'!$J$10:$J$22</c:f>
              <c:numCache>
                <c:formatCode>0.0%</c:formatCode>
                <c:ptCount val="13"/>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07EF-4121-8A26-6940C79081B5}"/>
            </c:ext>
          </c:extLst>
        </c:ser>
        <c:dLbls>
          <c:showLegendKey val="0"/>
          <c:showVal val="0"/>
          <c:showCatName val="0"/>
          <c:showSerName val="0"/>
          <c:showPercent val="0"/>
          <c:showBubbleSize val="0"/>
        </c:dLbls>
        <c:marker val="1"/>
        <c:smooth val="0"/>
        <c:axId val="127230336"/>
        <c:axId val="127232256"/>
      </c:lineChart>
      <c:catAx>
        <c:axId val="127230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7232256"/>
        <c:crosses val="autoZero"/>
        <c:auto val="1"/>
        <c:lblAlgn val="ctr"/>
        <c:lblOffset val="100"/>
        <c:tickLblSkip val="1"/>
        <c:tickMarkSkip val="1"/>
        <c:noMultiLvlLbl val="0"/>
      </c:catAx>
      <c:valAx>
        <c:axId val="127232256"/>
        <c:scaling>
          <c:orientation val="minMax"/>
          <c:max val="1.0000000000000005E-2"/>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27230336"/>
        <c:crosses val="autoZero"/>
        <c:crossBetween val="midCat"/>
        <c:majorUnit val="5.0000000000000114E-3"/>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and DTCs Present</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'(2)(xx) MIL off w  DTCs'!$B$10:$B$22</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386C-4EB4-AF00-465167457E85}"/>
            </c:ext>
          </c:extLst>
        </c:ser>
        <c:ser>
          <c:idx val="1"/>
          <c:order val="1"/>
          <c:tx>
            <c:strRef>
              <c:f>'(2)(xx) MIL off w  DTCs'!$E$8:$G$8</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'(2)(xx) MIL off w  DTCs'!$E$10:$E$22</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386C-4EB4-AF00-465167457E85}"/>
            </c:ext>
          </c:extLst>
        </c:ser>
        <c:ser>
          <c:idx val="2"/>
          <c:order val="2"/>
          <c:tx>
            <c:strRef>
              <c:f>'(2)(xx) MIL off w  DTCs'!$H$8:$J$8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'(2)(xx) MIL off w  DTCs'!$H$10:$H$22</c:f>
              <c:numCache>
                <c:formatCode>#,##0</c:formatCode>
                <c:ptCount val="13"/>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386C-4EB4-AF00-465167457E85}"/>
            </c:ext>
          </c:extLst>
        </c:ser>
        <c:dLbls>
          <c:showLegendKey val="0"/>
          <c:showVal val="0"/>
          <c:showCatName val="0"/>
          <c:showSerName val="0"/>
          <c:showPercent val="0"/>
          <c:showBubbleSize val="0"/>
        </c:dLbls>
        <c:marker val="1"/>
        <c:smooth val="0"/>
        <c:axId val="127667200"/>
        <c:axId val="127681664"/>
      </c:lineChart>
      <c:catAx>
        <c:axId val="12766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7681664"/>
        <c:crosses val="autoZero"/>
        <c:auto val="1"/>
        <c:lblAlgn val="ctr"/>
        <c:lblOffset val="100"/>
        <c:tickLblSkip val="1"/>
        <c:tickMarkSkip val="1"/>
        <c:noMultiLvlLbl val="0"/>
      </c:catAx>
      <c:valAx>
        <c:axId val="127681664"/>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27667200"/>
        <c:crosses val="autoZero"/>
        <c:crossBetween val="midCat"/>
        <c:majorUnit val="54.696600000000011"/>
        <c:minorUnit val="54.69660000000001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29897399189026"/>
          <c:y val="2.8523424538487645E-2"/>
        </c:manualLayout>
      </c:layout>
      <c:overlay val="0"/>
      <c:spPr>
        <a:noFill/>
        <a:ln w="25400">
          <a:noFill/>
        </a:ln>
      </c:spPr>
    </c:title>
    <c:autoTitleDeleted val="0"/>
    <c:plotArea>
      <c:layout>
        <c:manualLayout>
          <c:layoutTarget val="inner"/>
          <c:xMode val="edge"/>
          <c:yMode val="edge"/>
          <c:x val="8.7445961382204965E-2"/>
          <c:y val="0.23657718120805368"/>
          <c:w val="0.81298770037515267"/>
          <c:h val="0.60738255033557065"/>
        </c:manualLayout>
      </c:layout>
      <c:scatterChart>
        <c:scatterStyle val="lineMarker"/>
        <c:varyColors val="0"/>
        <c:ser>
          <c:idx val="0"/>
          <c:order val="0"/>
          <c:tx>
            <c:strRef>
              <c:f>'(2)(xxi) MIL on w DTCs '!$B$7:$D$7</c:f>
              <c:strCache>
                <c:ptCount val="1"/>
                <c:pt idx="0">
                  <c:v>LDGV</c:v>
                </c:pt>
              </c:strCache>
            </c:strRef>
          </c:tx>
          <c:marker>
            <c:symbol val="diamond"/>
            <c:size val="8"/>
          </c:marker>
          <c:xVal>
            <c:numRef>
              <c:f>'(2)(xxi) MIL on w DTCs '!$A$9:$A$24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'(2)(xxi) MIL on w DTCs '!$D$9:$D$24</c:f>
              <c:numCache>
                <c:formatCode>0.0%</c:formatCode>
                <c:ptCount val="16"/>
                <c:pt idx="0">
                  <c:v>7.4050012537327042E-2</c:v>
                </c:pt>
                <c:pt idx="1">
                  <c:v>5.5916837673535842E-2</c:v>
                </c:pt>
                <c:pt idx="2">
                  <c:v>4.6254042400287458E-2</c:v>
                </c:pt>
                <c:pt idx="3">
                  <c:v>3.8286673338008524E-2</c:v>
                </c:pt>
                <c:pt idx="4">
                  <c:v>3.2450691598360656E-2</c:v>
                </c:pt>
                <c:pt idx="5">
                  <c:v>2.1918790193064565E-2</c:v>
                </c:pt>
                <c:pt idx="6">
                  <c:v>1.7538344567426492E-2</c:v>
                </c:pt>
                <c:pt idx="7">
                  <c:v>1.2648046160033488E-2</c:v>
                </c:pt>
                <c:pt idx="8">
                  <c:v>7.941590879979506E-3</c:v>
                </c:pt>
                <c:pt idx="9">
                  <c:v>7.2427610191275419E-3</c:v>
                </c:pt>
                <c:pt idx="10">
                  <c:v>4.6603693217408737E-3</c:v>
                </c:pt>
                <c:pt idx="11">
                  <c:v>3.1564278638706537E-3</c:v>
                </c:pt>
                <c:pt idx="12">
                  <c:v>1.9874277731919488E-3</c:v>
                </c:pt>
                <c:pt idx="13">
                  <c:v>9.4437805959218281E-4</c:v>
                </c:pt>
                <c:pt idx="14">
                  <c:v>5.8404392010279172E-4</c:v>
                </c:pt>
                <c:pt idx="15">
                  <c:v>3.246753246753247E-3</c:v>
                </c:pt>
              </c:numCache>
            </c:numRef>
          </c:yVal>
          <c:smooth val="0"/>
          <c:extLst>
            <c:ext xmlns:c16="http://schemas.microsoft.com/office/drawing/2014/chart" uri="{C3380CC4-5D6E-409C-BE32-E72D297353CC}">
              <c16:uniqueId val="{00000000-323A-43F5-84D4-1DA15852EFC5}"/>
            </c:ext>
          </c:extLst>
        </c:ser>
        <c:ser>
          <c:idx val="1"/>
          <c:order val="1"/>
          <c:tx>
            <c:strRef>
              <c:f>'(2)(xxi) MIL on w DTCs '!$E$7:$G$7</c:f>
              <c:strCache>
                <c:ptCount val="1"/>
                <c:pt idx="0">
                  <c:v>LDGT</c:v>
                </c:pt>
              </c:strCache>
            </c:strRef>
          </c:tx>
          <c:marker>
            <c:symbol val="square"/>
            <c:size val="8"/>
          </c:marker>
          <c:xVal>
            <c:numRef>
              <c:f>'(2)(xxi) MIL on w DTCs '!$A$9:$A$24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'(2)(xxi) MIL on w DTCs '!$G$9:$G$24</c:f>
              <c:numCache>
                <c:formatCode>0.0%</c:formatCode>
                <c:ptCount val="16"/>
                <c:pt idx="0">
                  <c:v>6.7416408785568718E-2</c:v>
                </c:pt>
                <c:pt idx="1">
                  <c:v>5.6883911137309805E-2</c:v>
                </c:pt>
                <c:pt idx="2">
                  <c:v>4.601387676331388E-2</c:v>
                </c:pt>
                <c:pt idx="3">
                  <c:v>3.8368987492397602E-2</c:v>
                </c:pt>
                <c:pt idx="4">
                  <c:v>3.0486169470917444E-2</c:v>
                </c:pt>
                <c:pt idx="5">
                  <c:v>2.435739744844366E-2</c:v>
                </c:pt>
                <c:pt idx="6">
                  <c:v>1.703225365586989E-2</c:v>
                </c:pt>
                <c:pt idx="7">
                  <c:v>1.4889192258130367E-2</c:v>
                </c:pt>
                <c:pt idx="8">
                  <c:v>9.6907086387033377E-3</c:v>
                </c:pt>
                <c:pt idx="9">
                  <c:v>6.8999791127980926E-3</c:v>
                </c:pt>
                <c:pt idx="10">
                  <c:v>4.8921147935116708E-3</c:v>
                </c:pt>
                <c:pt idx="11">
                  <c:v>3.0778459363150113E-3</c:v>
                </c:pt>
                <c:pt idx="12">
                  <c:v>2.1160458797220287E-3</c:v>
                </c:pt>
                <c:pt idx="13">
                  <c:v>7.8624622795603664E-4</c:v>
                </c:pt>
                <c:pt idx="14">
                  <c:v>7.2191741264799312E-4</c:v>
                </c:pt>
                <c:pt idx="15">
                  <c:v>0</c:v>
                </c:pt>
              </c:numCache>
            </c:numRef>
          </c:yVal>
          <c:smooth val="0"/>
          <c:extLst>
            <c:ext xmlns:c16="http://schemas.microsoft.com/office/drawing/2014/chart" uri="{C3380CC4-5D6E-409C-BE32-E72D297353CC}">
              <c16:uniqueId val="{00000001-323A-43F5-84D4-1DA15852EFC5}"/>
            </c:ext>
          </c:extLst>
        </c:ser>
        <c:ser>
          <c:idx val="2"/>
          <c:order val="2"/>
          <c:tx>
            <c:strRef>
              <c:f>'(2)(xxi) MIL on w DTCs '!$H$7:$J$7</c:f>
              <c:strCache>
                <c:ptCount val="1"/>
                <c:pt idx="0">
                  <c:v>MDGV</c:v>
                </c:pt>
              </c:strCache>
            </c:strRef>
          </c:tx>
          <c:marker>
            <c:symbol val="triangle"/>
            <c:size val="8"/>
          </c:marker>
          <c:xVal>
            <c:numRef>
              <c:f>'(2)(xxi) MIL on w DTCs '!$A$9:$A$24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'(2)(xxi) MIL on w DTCs '!$J$9:$J$24</c:f>
              <c:numCache>
                <c:formatCode>0.0%</c:formatCode>
                <c:ptCount val="16"/>
                <c:pt idx="6">
                  <c:v>3.8577456298975285E-2</c:v>
                </c:pt>
                <c:pt idx="7">
                  <c:v>3.0019911165568999E-2</c:v>
                </c:pt>
                <c:pt idx="8">
                  <c:v>2.3442416614222781E-2</c:v>
                </c:pt>
                <c:pt idx="9">
                  <c:v>1.4995589532490444E-2</c:v>
                </c:pt>
                <c:pt idx="10">
                  <c:v>9.8942671452129215E-3</c:v>
                </c:pt>
                <c:pt idx="11">
                  <c:v>6.3284350530944979E-3</c:v>
                </c:pt>
                <c:pt idx="12">
                  <c:v>4.4855620970002804E-3</c:v>
                </c:pt>
                <c:pt idx="13">
                  <c:v>2.5695453022008714E-3</c:v>
                </c:pt>
                <c:pt idx="14">
                  <c:v>1.9512195121951219E-3</c:v>
                </c:pt>
                <c:pt idx="15">
                  <c:v>0</c:v>
                </c:pt>
              </c:numCache>
            </c:numRef>
          </c:yVal>
          <c:smooth val="0"/>
          <c:extLst>
            <c:ext xmlns:c16="http://schemas.microsoft.com/office/drawing/2014/chart" uri="{C3380CC4-5D6E-409C-BE32-E72D297353CC}">
              <c16:uniqueId val="{00000002-323A-43F5-84D4-1DA15852EFC5}"/>
            </c:ext>
          </c:extLst>
        </c:ser>
        <c:dLbls>
          <c:showLegendKey val="0"/>
          <c:showVal val="0"/>
          <c:showCatName val="0"/>
          <c:showSerName val="0"/>
          <c:showPercent val="0"/>
          <c:showBubbleSize val="0"/>
        </c:dLbls>
        <c:axId val="127728256"/>
        <c:axId val="127730432"/>
      </c:scatterChart>
      <c:valAx>
        <c:axId val="127728256"/>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4848521207576331"/>
              <c:y val="0.90939597433263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7730432"/>
        <c:crosses val="autoZero"/>
        <c:crossBetween val="midCat"/>
        <c:majorUnit val="1"/>
      </c:valAx>
      <c:valAx>
        <c:axId val="127730432"/>
        <c:scaling>
          <c:orientation val="minMax"/>
          <c:max val="0.2"/>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On with</a:t>
                </a:r>
                <a:r>
                  <a:rPr lang="en-US" baseline="0"/>
                  <a:t> DTCs </a:t>
                </a:r>
                <a:r>
                  <a:rPr lang="en-US"/>
                  <a:t>Rate (%)</a:t>
                </a:r>
              </a:p>
            </c:rich>
          </c:tx>
          <c:layout>
            <c:manualLayout>
              <c:xMode val="edge"/>
              <c:yMode val="edge"/>
              <c:x val="1.7316017316017323E-2"/>
              <c:y val="0.392617386037450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7728256"/>
        <c:crosses val="autoZero"/>
        <c:crossBetween val="midCat"/>
        <c:majorUnit val="0.05"/>
      </c:valAx>
      <c:spPr>
        <a:noFill/>
        <a:ln w="12700">
          <a:solidFill>
            <a:srgbClr val="808080"/>
          </a:solidFill>
          <a:prstDash val="solid"/>
        </a:ln>
      </c:spPr>
    </c:plotArea>
    <c:legend>
      <c:legendPos val="r"/>
      <c:layout>
        <c:manualLayout>
          <c:xMode val="edge"/>
          <c:yMode val="edge"/>
          <c:x val="0.80519544147890665"/>
          <c:y val="0.25000008778166982"/>
          <c:w val="8.2251173148810364E-2"/>
          <c:h val="0.1359060385010416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64217804667248"/>
          <c:y val="2.8619528619528632E-2"/>
        </c:manualLayout>
      </c:layout>
      <c:overlay val="0"/>
      <c:spPr>
        <a:noFill/>
        <a:ln w="25400">
          <a:noFill/>
        </a:ln>
      </c:spPr>
    </c:title>
    <c:autoTitleDeleted val="0"/>
    <c:plotArea>
      <c:layout>
        <c:manualLayout>
          <c:layoutTarget val="inner"/>
          <c:xMode val="edge"/>
          <c:yMode val="edge"/>
          <c:x val="0.10112359550561822"/>
          <c:y val="0.19697002079719891"/>
          <c:w val="0.80812445980985304"/>
          <c:h val="0.64646570928311364"/>
        </c:manualLayout>
      </c:layout>
      <c:lineChart>
        <c:grouping val="standard"/>
        <c:varyColors val="0"/>
        <c:ser>
          <c:idx val="0"/>
          <c:order val="0"/>
          <c:tx>
            <c:strRef>
              <c:f>'(2)(xxi) MIL on w DTCs '!$B$7:$D$7</c:f>
              <c:strCache>
                <c:ptCount val="1"/>
                <c:pt idx="0">
                  <c:v>LDGV</c:v>
                </c:pt>
              </c:strCache>
            </c:strRef>
          </c:tx>
          <c:marker>
            <c:symbol val="diamond"/>
            <c:size val="8"/>
          </c:marker>
          <c:cat>
            <c:numRef>
              <c:f>'(2)(xxi) MIL on w DTCs '!$A$9:$A$24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 MIL on w DTCs '!$B$9:$B$24</c:f>
              <c:numCache>
                <c:formatCode>#,##0</c:formatCode>
                <c:ptCount val="16"/>
                <c:pt idx="0">
                  <c:v>6497</c:v>
                </c:pt>
                <c:pt idx="1">
                  <c:v>5804</c:v>
                </c:pt>
                <c:pt idx="2">
                  <c:v>5149</c:v>
                </c:pt>
                <c:pt idx="3">
                  <c:v>4859</c:v>
                </c:pt>
                <c:pt idx="4">
                  <c:v>4054</c:v>
                </c:pt>
                <c:pt idx="5">
                  <c:v>3180</c:v>
                </c:pt>
                <c:pt idx="6">
                  <c:v>2399</c:v>
                </c:pt>
                <c:pt idx="7">
                  <c:v>1541</c:v>
                </c:pt>
                <c:pt idx="8">
                  <c:v>1116</c:v>
                </c:pt>
                <c:pt idx="9">
                  <c:v>958</c:v>
                </c:pt>
                <c:pt idx="10">
                  <c:v>744</c:v>
                </c:pt>
                <c:pt idx="11">
                  <c:v>564</c:v>
                </c:pt>
                <c:pt idx="12">
                  <c:v>313</c:v>
                </c:pt>
                <c:pt idx="13">
                  <c:v>147</c:v>
                </c:pt>
                <c:pt idx="14">
                  <c:v>20</c:v>
                </c:pt>
                <c:pt idx="15">
                  <c:v>2</c:v>
                </c:pt>
              </c:numCache>
            </c:numRef>
          </c:val>
          <c:smooth val="0"/>
          <c:extLst>
            <c:ext xmlns:c16="http://schemas.microsoft.com/office/drawing/2014/chart" uri="{C3380CC4-5D6E-409C-BE32-E72D297353CC}">
              <c16:uniqueId val="{00000000-E13A-4206-94FD-F46D43BFEEB0}"/>
            </c:ext>
          </c:extLst>
        </c:ser>
        <c:ser>
          <c:idx val="1"/>
          <c:order val="1"/>
          <c:tx>
            <c:strRef>
              <c:f>'(2)(xxi) MIL on w DTCs '!$E$7:$G$7</c:f>
              <c:strCache>
                <c:ptCount val="1"/>
                <c:pt idx="0">
                  <c:v>LDGT</c:v>
                </c:pt>
              </c:strCache>
            </c:strRef>
          </c:tx>
          <c:marker>
            <c:symbol val="square"/>
            <c:size val="8"/>
          </c:marker>
          <c:cat>
            <c:numRef>
              <c:f>'(2)(xxi) MIL on w DTCs '!$A$9:$A$24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 MIL on w DTCs '!$E$9:$E$24</c:f>
              <c:numCache>
                <c:formatCode>#,##0</c:formatCode>
                <c:ptCount val="16"/>
                <c:pt idx="0">
                  <c:v>4466</c:v>
                </c:pt>
                <c:pt idx="1">
                  <c:v>4632</c:v>
                </c:pt>
                <c:pt idx="2">
                  <c:v>5007</c:v>
                </c:pt>
                <c:pt idx="3">
                  <c:v>4353</c:v>
                </c:pt>
                <c:pt idx="4">
                  <c:v>3410</c:v>
                </c:pt>
                <c:pt idx="5">
                  <c:v>2713</c:v>
                </c:pt>
                <c:pt idx="6">
                  <c:v>1994</c:v>
                </c:pt>
                <c:pt idx="7">
                  <c:v>1167</c:v>
                </c:pt>
                <c:pt idx="8">
                  <c:v>1075</c:v>
                </c:pt>
                <c:pt idx="9">
                  <c:v>958</c:v>
                </c:pt>
                <c:pt idx="10">
                  <c:v>643</c:v>
                </c:pt>
                <c:pt idx="11">
                  <c:v>431</c:v>
                </c:pt>
                <c:pt idx="12">
                  <c:v>352</c:v>
                </c:pt>
                <c:pt idx="13">
                  <c:v>142</c:v>
                </c:pt>
                <c:pt idx="14">
                  <c:v>25</c:v>
                </c:pt>
              </c:numCache>
            </c:numRef>
          </c:val>
          <c:smooth val="0"/>
          <c:extLst>
            <c:ext xmlns:c16="http://schemas.microsoft.com/office/drawing/2014/chart" uri="{C3380CC4-5D6E-409C-BE32-E72D297353CC}">
              <c16:uniqueId val="{00000001-E13A-4206-94FD-F46D43BFEEB0}"/>
            </c:ext>
          </c:extLst>
        </c:ser>
        <c:ser>
          <c:idx val="2"/>
          <c:order val="2"/>
          <c:tx>
            <c:strRef>
              <c:f>'(2)(xxi) MIL on w DTCs '!$H$7:$J$7</c:f>
              <c:strCache>
                <c:ptCount val="1"/>
                <c:pt idx="0">
                  <c:v>MDGV</c:v>
                </c:pt>
              </c:strCache>
            </c:strRef>
          </c:tx>
          <c:marker>
            <c:symbol val="triangle"/>
            <c:size val="8"/>
          </c:marker>
          <c:cat>
            <c:numRef>
              <c:f>'(2)(xxi) MIL on w DTCs '!$A$9:$A$24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 MIL on w DTCs '!$H$9:$H$24</c:f>
              <c:numCache>
                <c:formatCode>#,##0</c:formatCode>
                <c:ptCount val="16"/>
                <c:pt idx="6">
                  <c:v>384</c:v>
                </c:pt>
                <c:pt idx="7">
                  <c:v>196</c:v>
                </c:pt>
                <c:pt idx="8">
                  <c:v>149</c:v>
                </c:pt>
                <c:pt idx="9">
                  <c:v>153</c:v>
                </c:pt>
                <c:pt idx="10">
                  <c:v>102</c:v>
                </c:pt>
                <c:pt idx="11">
                  <c:v>59</c:v>
                </c:pt>
                <c:pt idx="12">
                  <c:v>48</c:v>
                </c:pt>
                <c:pt idx="13">
                  <c:v>46</c:v>
                </c:pt>
                <c:pt idx="14">
                  <c:v>4</c:v>
                </c:pt>
                <c:pt idx="15">
                  <c:v>0</c:v>
                </c:pt>
              </c:numCache>
            </c:numRef>
          </c:val>
          <c:smooth val="0"/>
          <c:extLst>
            <c:ext xmlns:c16="http://schemas.microsoft.com/office/drawing/2014/chart" uri="{C3380CC4-5D6E-409C-BE32-E72D297353CC}">
              <c16:uniqueId val="{00000002-E13A-4206-94FD-F46D43BFEEB0}"/>
            </c:ext>
          </c:extLst>
        </c:ser>
        <c:dLbls>
          <c:showLegendKey val="0"/>
          <c:showVal val="0"/>
          <c:showCatName val="0"/>
          <c:showSerName val="0"/>
          <c:showPercent val="0"/>
          <c:showBubbleSize val="0"/>
        </c:dLbls>
        <c:marker val="1"/>
        <c:smooth val="0"/>
        <c:axId val="127785600"/>
        <c:axId val="127861504"/>
      </c:lineChart>
      <c:catAx>
        <c:axId val="12778560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980985306828032"/>
              <c:y val="0.909092323055577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7861504"/>
        <c:crosses val="autoZero"/>
        <c:auto val="1"/>
        <c:lblAlgn val="ctr"/>
        <c:lblOffset val="100"/>
        <c:tickLblSkip val="1"/>
        <c:tickMarkSkip val="1"/>
        <c:noMultiLvlLbl val="0"/>
      </c:catAx>
      <c:valAx>
        <c:axId val="12786150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1.8150388936905803E-2"/>
              <c:y val="0.382155589137218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7785600"/>
        <c:crosses val="autoZero"/>
        <c:crossBetween val="midCat"/>
      </c:valAx>
      <c:spPr>
        <a:noFill/>
        <a:ln w="12700">
          <a:solidFill>
            <a:srgbClr val="808080"/>
          </a:solidFill>
          <a:prstDash val="solid"/>
        </a:ln>
      </c:spPr>
    </c:plotArea>
    <c:legend>
      <c:legendPos val="r"/>
      <c:layout>
        <c:manualLayout>
          <c:xMode val="edge"/>
          <c:yMode val="edge"/>
          <c:x val="0.81244598098530652"/>
          <c:y val="0.20875456224537589"/>
          <c:w val="8.2108902333621794E-2"/>
          <c:h val="0.1380473147927233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 OBD'!$D$10:$D$25</c:f>
              <c:numCache>
                <c:formatCode>0.0%</c:formatCode>
                <c:ptCount val="16"/>
                <c:pt idx="0">
                  <c:v>0.17667563369075134</c:v>
                </c:pt>
                <c:pt idx="1">
                  <c:v>0.13785279875634171</c:v>
                </c:pt>
                <c:pt idx="2">
                  <c:v>0.11437506656468151</c:v>
                </c:pt>
                <c:pt idx="3">
                  <c:v>9.5481735389992273E-2</c:v>
                </c:pt>
                <c:pt idx="4">
                  <c:v>8.2968506074798068E-2</c:v>
                </c:pt>
                <c:pt idx="5">
                  <c:v>5.7099773812515707E-2</c:v>
                </c:pt>
                <c:pt idx="6">
                  <c:v>5.0052359199283664E-2</c:v>
                </c:pt>
                <c:pt idx="7">
                  <c:v>3.8056988247230909E-2</c:v>
                </c:pt>
                <c:pt idx="8">
                  <c:v>2.9951380941620684E-2</c:v>
                </c:pt>
                <c:pt idx="9">
                  <c:v>2.807342995169082E-2</c:v>
                </c:pt>
                <c:pt idx="10">
                  <c:v>2.3759809461780614E-2</c:v>
                </c:pt>
                <c:pt idx="11">
                  <c:v>2.4520950215386726E-2</c:v>
                </c:pt>
                <c:pt idx="12">
                  <c:v>1.6296162807162073E-2</c:v>
                </c:pt>
                <c:pt idx="13">
                  <c:v>1.5127077859577015E-2</c:v>
                </c:pt>
                <c:pt idx="14">
                  <c:v>2.5005209418628882E-2</c:v>
                </c:pt>
                <c:pt idx="15">
                  <c:v>0.11652173913043479</c:v>
                </c:pt>
              </c:numCache>
            </c:numRef>
          </c:yVal>
          <c:smooth val="0"/>
          <c:extLst>
            <c:ext xmlns:c16="http://schemas.microsoft.com/office/drawing/2014/chart" uri="{C3380CC4-5D6E-409C-BE32-E72D297353CC}">
              <c16:uniqueId val="{00000000-550C-4643-9B4A-A123E2B16CE5}"/>
            </c:ext>
          </c:extLst>
        </c:ser>
        <c:ser>
          <c:idx val="1"/>
          <c:order val="1"/>
          <c:tx>
            <c:strRef>
              <c:f>'(2)(i) OBD'!$E$8:$G$8</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 OBD'!$G$10:$G$25</c:f>
              <c:numCache>
                <c:formatCode>0.0%</c:formatCode>
                <c:ptCount val="16"/>
                <c:pt idx="0">
                  <c:v>0.17089613409391258</c:v>
                </c:pt>
                <c:pt idx="1">
                  <c:v>0.14465357889765904</c:v>
                </c:pt>
                <c:pt idx="2">
                  <c:v>0.11667030806204938</c:v>
                </c:pt>
                <c:pt idx="3">
                  <c:v>9.8977331636740662E-2</c:v>
                </c:pt>
                <c:pt idx="4">
                  <c:v>7.8526367482623149E-2</c:v>
                </c:pt>
                <c:pt idx="5">
                  <c:v>6.0995169535243636E-2</c:v>
                </c:pt>
                <c:pt idx="6">
                  <c:v>4.7363527692920709E-2</c:v>
                </c:pt>
                <c:pt idx="7">
                  <c:v>4.0240018948864385E-2</c:v>
                </c:pt>
                <c:pt idx="8">
                  <c:v>3.0250161543432106E-2</c:v>
                </c:pt>
                <c:pt idx="9">
                  <c:v>2.4350291615860376E-2</c:v>
                </c:pt>
                <c:pt idx="10">
                  <c:v>1.9200296816182665E-2</c:v>
                </c:pt>
                <c:pt idx="11">
                  <c:v>1.4946753096423198E-2</c:v>
                </c:pt>
                <c:pt idx="12">
                  <c:v>1.2036120506950222E-2</c:v>
                </c:pt>
                <c:pt idx="13">
                  <c:v>7.9879595306446664E-3</c:v>
                </c:pt>
                <c:pt idx="14">
                  <c:v>1.3251992177238098E-2</c:v>
                </c:pt>
                <c:pt idx="15">
                  <c:v>0.19266055045871561</c:v>
                </c:pt>
              </c:numCache>
            </c:numRef>
          </c:yVal>
          <c:smooth val="0"/>
          <c:extLst>
            <c:ext xmlns:c16="http://schemas.microsoft.com/office/drawing/2014/chart" uri="{C3380CC4-5D6E-409C-BE32-E72D297353CC}">
              <c16:uniqueId val="{00000001-550C-4643-9B4A-A123E2B16CE5}"/>
            </c:ext>
          </c:extLst>
        </c:ser>
        <c:ser>
          <c:idx val="2"/>
          <c:order val="2"/>
          <c:tx>
            <c:strRef>
              <c:f>'(2)(i) OBD'!$H$8:$J$8</c:f>
              <c:strCache>
                <c:ptCount val="1"/>
                <c:pt idx="0">
                  <c:v>MDGV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 OBD'!$J$10:$J$25</c:f>
              <c:numCache>
                <c:formatCode>0.0%</c:formatCode>
                <c:ptCount val="16"/>
                <c:pt idx="6">
                  <c:v>0.10333224791056117</c:v>
                </c:pt>
                <c:pt idx="7">
                  <c:v>0.10016528925619834</c:v>
                </c:pt>
                <c:pt idx="8">
                  <c:v>8.6890756302521008E-2</c:v>
                </c:pt>
                <c:pt idx="9">
                  <c:v>7.3350649350649347E-2</c:v>
                </c:pt>
                <c:pt idx="10">
                  <c:v>5.1080153442358167E-2</c:v>
                </c:pt>
                <c:pt idx="11">
                  <c:v>4.0217150454243296E-2</c:v>
                </c:pt>
                <c:pt idx="12">
                  <c:v>2.7992739084742525E-2</c:v>
                </c:pt>
                <c:pt idx="13">
                  <c:v>2.1883703745807993E-2</c:v>
                </c:pt>
                <c:pt idx="14">
                  <c:v>3.4034034034034037E-2</c:v>
                </c:pt>
                <c:pt idx="15">
                  <c:v>0</c:v>
                </c:pt>
              </c:numCache>
            </c:numRef>
          </c:yVal>
          <c:smooth val="0"/>
          <c:extLst>
            <c:ext xmlns:c16="http://schemas.microsoft.com/office/drawing/2014/chart" uri="{C3380CC4-5D6E-409C-BE32-E72D297353CC}">
              <c16:uniqueId val="{00000002-550C-4643-9B4A-A123E2B16CE5}"/>
            </c:ext>
          </c:extLst>
        </c:ser>
        <c:dLbls>
          <c:showLegendKey val="0"/>
          <c:showVal val="0"/>
          <c:showCatName val="0"/>
          <c:showSerName val="0"/>
          <c:showPercent val="0"/>
          <c:showBubbleSize val="0"/>
        </c:dLbls>
        <c:axId val="119921664"/>
        <c:axId val="119973760"/>
      </c:scatterChart>
      <c:valAx>
        <c:axId val="119921664"/>
        <c:scaling>
          <c:orientation val="minMax"/>
          <c:max val="2016"/>
          <c:min val="2001"/>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19973760"/>
        <c:crosses val="autoZero"/>
        <c:crossBetween val="midCat"/>
        <c:majorUnit val="1"/>
      </c:valAx>
      <c:valAx>
        <c:axId val="119973760"/>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19921664"/>
        <c:crosses val="autoZero"/>
        <c:crossBetween val="midCat"/>
        <c:majorUnit val="0.1"/>
      </c:valAx>
    </c:plotArea>
    <c:legend>
      <c:legendPos val="r"/>
      <c:layout>
        <c:manualLayout>
          <c:xMode val="edge"/>
          <c:yMode val="edge"/>
          <c:x val="0.71360144338393761"/>
          <c:y val="0.22031294681515193"/>
          <c:w val="0.14814836264278874"/>
          <c:h val="0.1822784300300070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off and No DTCs Present</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27456410923841312"/>
          <c:y val="2.861965187268908E-2"/>
        </c:manualLayout>
      </c:layout>
      <c:overlay val="0"/>
      <c:spPr>
        <a:noFill/>
        <a:ln w="25400">
          <a:noFill/>
        </a:ln>
      </c:spPr>
    </c:title>
    <c:autoTitleDeleted val="0"/>
    <c:plotArea>
      <c:layout>
        <c:manualLayout>
          <c:layoutTarget val="inner"/>
          <c:xMode val="edge"/>
          <c:yMode val="edge"/>
          <c:x val="0.11386603415729959"/>
          <c:y val="0.19865352524845109"/>
          <c:w val="0.79063431781802262"/>
          <c:h val="0.64478220483185511"/>
        </c:manualLayout>
      </c:layout>
      <c:scatterChart>
        <c:scatterStyle val="lineMarker"/>
        <c:varyColors val="0"/>
        <c:ser>
          <c:idx val="0"/>
          <c:order val="0"/>
          <c:tx>
            <c:strRef>
              <c:f>'(2)(xxii) MIL off no DTCs '!$B$8:$D$8</c:f>
              <c:strCache>
                <c:ptCount val="1"/>
                <c:pt idx="0">
                  <c:v>LDGV</c:v>
                </c:pt>
              </c:strCache>
            </c:strRef>
          </c:tx>
          <c:marker>
            <c:symbol val="diamond"/>
            <c:size val="8"/>
          </c:marker>
          <c:xVal>
            <c:numRef>
              <c:f>'(2)(xxii) MIL off no DTCs '!$A$10:$A$25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'(2)(xxii) MIL off no DTCs '!$B$10:$B$25</c:f>
              <c:numCache>
                <c:formatCode>#,##0</c:formatCode>
                <c:ptCount val="16"/>
                <c:pt idx="0">
                  <c:v>81218</c:v>
                </c:pt>
                <c:pt idx="1">
                  <c:v>97975</c:v>
                </c:pt>
                <c:pt idx="2">
                  <c:v>106151</c:v>
                </c:pt>
                <c:pt idx="3">
                  <c:v>122043</c:v>
                </c:pt>
                <c:pt idx="4">
                  <c:v>120864</c:v>
                </c:pt>
                <c:pt idx="5">
                  <c:v>141890</c:v>
                </c:pt>
                <c:pt idx="6">
                  <c:v>134373</c:v>
                </c:pt>
                <c:pt idx="7">
                  <c:v>120291</c:v>
                </c:pt>
                <c:pt idx="8">
                  <c:v>139406</c:v>
                </c:pt>
                <c:pt idx="9">
                  <c:v>131305</c:v>
                </c:pt>
                <c:pt idx="10">
                  <c:v>158896</c:v>
                </c:pt>
                <c:pt idx="11">
                  <c:v>178119</c:v>
                </c:pt>
                <c:pt idx="12">
                  <c:v>157175</c:v>
                </c:pt>
                <c:pt idx="13">
                  <c:v>155507</c:v>
                </c:pt>
                <c:pt idx="14">
                  <c:v>34224</c:v>
                </c:pt>
                <c:pt idx="15">
                  <c:v>614</c:v>
                </c:pt>
              </c:numCache>
            </c:numRef>
          </c:yVal>
          <c:smooth val="0"/>
          <c:extLst>
            <c:ext xmlns:c16="http://schemas.microsoft.com/office/drawing/2014/chart" uri="{C3380CC4-5D6E-409C-BE32-E72D297353CC}">
              <c16:uniqueId val="{00000000-7913-482C-93C1-885A8CBDC456}"/>
            </c:ext>
          </c:extLst>
        </c:ser>
        <c:ser>
          <c:idx val="1"/>
          <c:order val="1"/>
          <c:tx>
            <c:strRef>
              <c:f>'(2)(xxii) MIL off no DTCs '!$E$8:$G$8</c:f>
              <c:strCache>
                <c:ptCount val="1"/>
                <c:pt idx="0">
                  <c:v>LDGT</c:v>
                </c:pt>
              </c:strCache>
            </c:strRef>
          </c:tx>
          <c:marker>
            <c:symbol val="square"/>
            <c:size val="8"/>
          </c:marker>
          <c:xVal>
            <c:numRef>
              <c:f>'(2)(xxii) MIL off no DTCs '!$A$10:$A$25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'(2)(xxii) MIL off no DTCs '!$E$10:$E$25</c:f>
              <c:numCache>
                <c:formatCode>#,##0</c:formatCode>
                <c:ptCount val="16"/>
                <c:pt idx="0">
                  <c:v>61776</c:v>
                </c:pt>
                <c:pt idx="1">
                  <c:v>76791</c:v>
                </c:pt>
                <c:pt idx="2">
                  <c:v>103800</c:v>
                </c:pt>
                <c:pt idx="3">
                  <c:v>109087</c:v>
                </c:pt>
                <c:pt idx="4">
                  <c:v>108437</c:v>
                </c:pt>
                <c:pt idx="5">
                  <c:v>108656</c:v>
                </c:pt>
                <c:pt idx="6">
                  <c:v>115076</c:v>
                </c:pt>
                <c:pt idx="7">
                  <c:v>77210</c:v>
                </c:pt>
                <c:pt idx="8">
                  <c:v>109852</c:v>
                </c:pt>
                <c:pt idx="9">
                  <c:v>137880</c:v>
                </c:pt>
                <c:pt idx="10">
                  <c:v>130793</c:v>
                </c:pt>
                <c:pt idx="11">
                  <c:v>139601</c:v>
                </c:pt>
                <c:pt idx="12">
                  <c:v>165996</c:v>
                </c:pt>
                <c:pt idx="13">
                  <c:v>180463</c:v>
                </c:pt>
                <c:pt idx="14">
                  <c:v>34605</c:v>
                </c:pt>
                <c:pt idx="15">
                  <c:v>128</c:v>
                </c:pt>
              </c:numCache>
            </c:numRef>
          </c:yVal>
          <c:smooth val="0"/>
          <c:extLst>
            <c:ext xmlns:c16="http://schemas.microsoft.com/office/drawing/2014/chart" uri="{C3380CC4-5D6E-409C-BE32-E72D297353CC}">
              <c16:uniqueId val="{00000001-7913-482C-93C1-885A8CBDC456}"/>
            </c:ext>
          </c:extLst>
        </c:ser>
        <c:ser>
          <c:idx val="2"/>
          <c:order val="2"/>
          <c:tx>
            <c:strRef>
              <c:f>'(2)(xxii) MIL off no DTCs '!$H$8:$J$8</c:f>
              <c:strCache>
                <c:ptCount val="1"/>
                <c:pt idx="0">
                  <c:v>MDGV</c:v>
                </c:pt>
              </c:strCache>
            </c:strRef>
          </c:tx>
          <c:marker>
            <c:symbol val="triangle"/>
            <c:size val="8"/>
          </c:marker>
          <c:xVal>
            <c:numRef>
              <c:f>'(2)(xxii) MIL off no DTCs '!$A$10:$A$25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'(2)(xxii) MIL off no DTCs '!$H$10:$H$25</c:f>
              <c:numCache>
                <c:formatCode>#,##0</c:formatCode>
                <c:ptCount val="16"/>
                <c:pt idx="6">
                  <c:v>9570</c:v>
                </c:pt>
                <c:pt idx="7">
                  <c:v>6333</c:v>
                </c:pt>
                <c:pt idx="8">
                  <c:v>6207</c:v>
                </c:pt>
                <c:pt idx="9">
                  <c:v>10050</c:v>
                </c:pt>
                <c:pt idx="10">
                  <c:v>10207</c:v>
                </c:pt>
                <c:pt idx="11">
                  <c:v>9264</c:v>
                </c:pt>
                <c:pt idx="12">
                  <c:v>10653</c:v>
                </c:pt>
                <c:pt idx="13">
                  <c:v>17856</c:v>
                </c:pt>
                <c:pt idx="14">
                  <c:v>2046</c:v>
                </c:pt>
                <c:pt idx="15">
                  <c:v>3</c:v>
                </c:pt>
              </c:numCache>
            </c:numRef>
          </c:yVal>
          <c:smooth val="0"/>
          <c:extLst>
            <c:ext xmlns:c16="http://schemas.microsoft.com/office/drawing/2014/chart" uri="{C3380CC4-5D6E-409C-BE32-E72D297353CC}">
              <c16:uniqueId val="{00000002-7913-482C-93C1-885A8CBDC456}"/>
            </c:ext>
          </c:extLst>
        </c:ser>
        <c:dLbls>
          <c:showLegendKey val="0"/>
          <c:showVal val="0"/>
          <c:showCatName val="0"/>
          <c:showSerName val="0"/>
          <c:showPercent val="0"/>
          <c:showBubbleSize val="0"/>
        </c:dLbls>
        <c:axId val="127925248"/>
        <c:axId val="127886464"/>
      </c:scatterChart>
      <c:valAx>
        <c:axId val="127925248"/>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9737556910069"/>
              <c:y val="0.90909233849668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7886464"/>
        <c:crosses val="autoZero"/>
        <c:crossBetween val="midCat"/>
        <c:majorUnit val="1"/>
      </c:valAx>
      <c:valAx>
        <c:axId val="12788646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Off</a:t>
                </a:r>
              </a:p>
            </c:rich>
          </c:tx>
          <c:layout>
            <c:manualLayout>
              <c:xMode val="edge"/>
              <c:yMode val="edge"/>
              <c:x val="1.7447199265381193E-2"/>
              <c:y val="0.382155506692708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7925248"/>
        <c:crosses val="autoZero"/>
        <c:crossBetween val="midCat"/>
      </c:valAx>
      <c:spPr>
        <a:noFill/>
        <a:ln w="12700">
          <a:solidFill>
            <a:srgbClr val="808080"/>
          </a:solidFill>
          <a:prstDash val="solid"/>
        </a:ln>
      </c:spPr>
    </c:plotArea>
    <c:legend>
      <c:legendPos val="r"/>
      <c:layout>
        <c:manualLayout>
          <c:xMode val="edge"/>
          <c:yMode val="edge"/>
          <c:x val="0.78971610642333612"/>
          <c:y val="0.22966034861866916"/>
          <c:w val="9.6418829189051244E-2"/>
          <c:h val="0.1144782799185983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98900091659041"/>
          <c:y val="0.22375215146299907"/>
          <c:w val="0.73693858845096238"/>
          <c:h val="0.62306368330464712"/>
        </c:manualLayout>
      </c:layout>
      <c:lineChart>
        <c:grouping val="standard"/>
        <c:varyColors val="0"/>
        <c:ser>
          <c:idx val="0"/>
          <c:order val="0"/>
          <c:tx>
            <c:strRef>
              <c:f>'(2)(xxii) MIL off no DTCs '!$B$8:$D$8</c:f>
              <c:strCache>
                <c:ptCount val="1"/>
                <c:pt idx="0">
                  <c:v>LDGV</c:v>
                </c:pt>
              </c:strCache>
            </c:strRef>
          </c:tx>
          <c:marker>
            <c:symbol val="diamond"/>
            <c:size val="5"/>
          </c:marker>
          <c:cat>
            <c:numRef>
              <c:f>'(2)(xxii) MIL off no DTCs '!$A$10:$A$25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'(2)(xxii) MIL off no DTCs '!$D$10:$D$25</c:f>
              <c:numCache>
                <c:formatCode>0.0%</c:formatCode>
                <c:ptCount val="16"/>
                <c:pt idx="0">
                  <c:v>0.92568784335179743</c:v>
                </c:pt>
                <c:pt idx="1">
                  <c:v>0.94390974690983365</c:v>
                </c:pt>
                <c:pt idx="2">
                  <c:v>0.95356629536471438</c:v>
                </c:pt>
                <c:pt idx="3">
                  <c:v>0.9616424108233329</c:v>
                </c:pt>
                <c:pt idx="4">
                  <c:v>0.96746926229508201</c:v>
                </c:pt>
                <c:pt idx="5">
                  <c:v>0.97800539009243115</c:v>
                </c:pt>
                <c:pt idx="6">
                  <c:v>0.982359305776907</c:v>
                </c:pt>
                <c:pt idx="7">
                  <c:v>0.9873109154033668</c:v>
                </c:pt>
                <c:pt idx="8">
                  <c:v>0.99202994463657967</c:v>
                </c:pt>
                <c:pt idx="9">
                  <c:v>0.99270431692749683</c:v>
                </c:pt>
                <c:pt idx="10">
                  <c:v>0.99531457492921749</c:v>
                </c:pt>
                <c:pt idx="11">
                  <c:v>0.9968435721361294</c:v>
                </c:pt>
                <c:pt idx="12">
                  <c:v>0.99799987300781001</c:v>
                </c:pt>
                <c:pt idx="13">
                  <c:v>0.99902992457824202</c:v>
                </c:pt>
                <c:pt idx="14">
                  <c:v>0.99941595607989719</c:v>
                </c:pt>
                <c:pt idx="15">
                  <c:v>0.99675324675324672</c:v>
                </c:pt>
              </c:numCache>
            </c:numRef>
          </c:val>
          <c:smooth val="0"/>
          <c:extLst>
            <c:ext xmlns:c16="http://schemas.microsoft.com/office/drawing/2014/chart" uri="{C3380CC4-5D6E-409C-BE32-E72D297353CC}">
              <c16:uniqueId val="{00000000-AD81-4699-8625-EDBBF80491EB}"/>
            </c:ext>
          </c:extLst>
        </c:ser>
        <c:ser>
          <c:idx val="1"/>
          <c:order val="1"/>
          <c:tx>
            <c:strRef>
              <c:f>'(2)(xxii) MIL off no DTCs '!$E$8:$G$8</c:f>
              <c:strCache>
                <c:ptCount val="1"/>
                <c:pt idx="0">
                  <c:v>LDGT</c:v>
                </c:pt>
              </c:strCache>
            </c:strRef>
          </c:tx>
          <c:marker>
            <c:symbol val="square"/>
            <c:size val="5"/>
          </c:marker>
          <c:val>
            <c:numRef>
              <c:f>'(2)(xxii) MIL off no DTCs '!$G$10:$G$25</c:f>
              <c:numCache>
                <c:formatCode>0.0%</c:formatCode>
                <c:ptCount val="16"/>
                <c:pt idx="0">
                  <c:v>0.93253830477771904</c:v>
                </c:pt>
                <c:pt idx="1">
                  <c:v>0.9430424050399735</c:v>
                </c:pt>
                <c:pt idx="2">
                  <c:v>0.95391260396085098</c:v>
                </c:pt>
                <c:pt idx="3">
                  <c:v>0.96153405434945483</c:v>
                </c:pt>
                <c:pt idx="4">
                  <c:v>0.9694512489495235</c:v>
                </c:pt>
                <c:pt idx="5">
                  <c:v>0.97551691012093411</c:v>
                </c:pt>
                <c:pt idx="6">
                  <c:v>0.98295066283996169</c:v>
                </c:pt>
                <c:pt idx="7">
                  <c:v>0.98508529070286688</c:v>
                </c:pt>
                <c:pt idx="8">
                  <c:v>0.99027323291054803</c:v>
                </c:pt>
                <c:pt idx="9">
                  <c:v>0.99307841343695302</c:v>
                </c:pt>
                <c:pt idx="10">
                  <c:v>0.9951078852064883</c:v>
                </c:pt>
                <c:pt idx="11">
                  <c:v>0.99691501288981887</c:v>
                </c:pt>
                <c:pt idx="12">
                  <c:v>0.99788395412027797</c:v>
                </c:pt>
                <c:pt idx="13">
                  <c:v>0.99921375377204391</c:v>
                </c:pt>
                <c:pt idx="14">
                  <c:v>0.99927808258735196</c:v>
                </c:pt>
                <c:pt idx="15">
                  <c:v>1</c:v>
                </c:pt>
              </c:numCache>
            </c:numRef>
          </c:val>
          <c:smooth val="0"/>
          <c:extLst>
            <c:ext xmlns:c16="http://schemas.microsoft.com/office/drawing/2014/chart" uri="{C3380CC4-5D6E-409C-BE32-E72D297353CC}">
              <c16:uniqueId val="{00000001-AD81-4699-8625-EDBBF80491EB}"/>
            </c:ext>
          </c:extLst>
        </c:ser>
        <c:ser>
          <c:idx val="2"/>
          <c:order val="2"/>
          <c:tx>
            <c:strRef>
              <c:f>'(2)(xxii) MIL off no DTCs '!$H$8:$J$8</c:f>
              <c:strCache>
                <c:ptCount val="1"/>
                <c:pt idx="0">
                  <c:v>MDGV</c:v>
                </c:pt>
              </c:strCache>
            </c:strRef>
          </c:tx>
          <c:val>
            <c:numRef>
              <c:f>'(2)(xxii) MIL off no DTCs '!$J$10:$J$25</c:f>
              <c:numCache>
                <c:formatCode>0.0%</c:formatCode>
                <c:ptCount val="16"/>
                <c:pt idx="6">
                  <c:v>0.96142254370102476</c:v>
                </c:pt>
                <c:pt idx="7">
                  <c:v>0.96998008883443099</c:v>
                </c:pt>
                <c:pt idx="8">
                  <c:v>0.97655758338577725</c:v>
                </c:pt>
                <c:pt idx="9">
                  <c:v>0.98500441046750953</c:v>
                </c:pt>
                <c:pt idx="10">
                  <c:v>0.99010573285478709</c:v>
                </c:pt>
                <c:pt idx="11">
                  <c:v>0.99367156494690545</c:v>
                </c:pt>
                <c:pt idx="12">
                  <c:v>0.99551443790299976</c:v>
                </c:pt>
                <c:pt idx="13">
                  <c:v>0.99743045469779912</c:v>
                </c:pt>
                <c:pt idx="14">
                  <c:v>0.99804878048780488</c:v>
                </c:pt>
                <c:pt idx="15">
                  <c:v>1</c:v>
                </c:pt>
              </c:numCache>
            </c:numRef>
          </c:val>
          <c:smooth val="0"/>
          <c:extLst>
            <c:ext xmlns:c16="http://schemas.microsoft.com/office/drawing/2014/chart" uri="{C3380CC4-5D6E-409C-BE32-E72D297353CC}">
              <c16:uniqueId val="{00000002-AD81-4699-8625-EDBBF80491EB}"/>
            </c:ext>
          </c:extLst>
        </c:ser>
        <c:dLbls>
          <c:showLegendKey val="0"/>
          <c:showVal val="0"/>
          <c:showCatName val="0"/>
          <c:showSerName val="0"/>
          <c:showPercent val="0"/>
          <c:showBubbleSize val="0"/>
        </c:dLbls>
        <c:marker val="1"/>
        <c:smooth val="0"/>
        <c:axId val="118467584"/>
        <c:axId val="118469760"/>
      </c:lineChart>
      <c:catAx>
        <c:axId val="11846758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279560036663613"/>
              <c:y val="0.913941543714802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8469760"/>
        <c:crosses val="autoZero"/>
        <c:auto val="1"/>
        <c:lblAlgn val="ctr"/>
        <c:lblOffset val="100"/>
        <c:tickLblSkip val="1"/>
        <c:tickMarkSkip val="1"/>
        <c:noMultiLvlLbl val="0"/>
      </c:catAx>
      <c:valAx>
        <c:axId val="118469760"/>
        <c:scaling>
          <c:orientation val="minMax"/>
          <c:max val="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Off</a:t>
                </a:r>
                <a:r>
                  <a:rPr lang="en-US" baseline="0"/>
                  <a:t> with no DTCs </a:t>
                </a:r>
                <a:r>
                  <a:rPr lang="en-US"/>
                  <a:t>Rate (%)</a:t>
                </a:r>
              </a:p>
            </c:rich>
          </c:tx>
          <c:layout>
            <c:manualLayout>
              <c:xMode val="edge"/>
              <c:yMode val="edge"/>
              <c:x val="3.7580201649862512E-2"/>
              <c:y val="0.3786574930560864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8467584"/>
        <c:crosses val="autoZero"/>
        <c:crossBetween val="between"/>
      </c:valAx>
      <c:spPr>
        <a:noFill/>
        <a:ln w="12700">
          <a:solidFill>
            <a:srgbClr val="808080"/>
          </a:solidFill>
          <a:prstDash val="solid"/>
        </a:ln>
      </c:spPr>
    </c:plotArea>
    <c:legend>
      <c:legendPos val="r"/>
      <c:layout>
        <c:manualLayout>
          <c:xMode val="edge"/>
          <c:yMode val="edge"/>
          <c:x val="0.76142122014766489"/>
          <c:y val="0.34634762887648751"/>
          <c:w val="8.5553238017566757E-2"/>
          <c:h val="0.11224116402925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portrait"/>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Vehicle "Not Ready" for OBD Test </a:t>
            </a:r>
          </a:p>
          <a:p>
            <a:pPr>
              <a:defRPr sz="157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3582807294084055"/>
          <c:y val="2.7960526315789467E-2"/>
        </c:manualLayout>
      </c:layout>
      <c:overlay val="0"/>
      <c:spPr>
        <a:noFill/>
        <a:ln w="25400">
          <a:noFill/>
        </a:ln>
      </c:spPr>
    </c:title>
    <c:autoTitleDeleted val="0"/>
    <c:plotArea>
      <c:layout>
        <c:manualLayout>
          <c:layoutTarget val="inner"/>
          <c:xMode val="edge"/>
          <c:yMode val="edge"/>
          <c:x val="0.10944813231194654"/>
          <c:y val="0.15296052631578938"/>
          <c:w val="0.79794236634265259"/>
          <c:h val="0.69078947368422805"/>
        </c:manualLayout>
      </c:layout>
      <c:lineChart>
        <c:grouping val="standard"/>
        <c:varyColors val="0"/>
        <c:ser>
          <c:idx val="0"/>
          <c:order val="0"/>
          <c:tx>
            <c:strRef>
              <c:f>'(2)(xxiii) Not Ready Failures'!$B$9:$D$9</c:f>
              <c:strCache>
                <c:ptCount val="1"/>
                <c:pt idx="0">
                  <c:v>LDGV</c:v>
                </c:pt>
              </c:strCache>
            </c:strRef>
          </c:tx>
          <c:marker>
            <c:symbol val="diamond"/>
            <c:size val="8"/>
          </c:marker>
          <c:cat>
            <c:numRef>
              <c:f>'(2)(xxiii) Not Ready Failures'!$A$11:$A$26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'(2)(xxiii) Not Ready Failures'!$B$11:$B$26</c:f>
              <c:numCache>
                <c:formatCode>#,##0</c:formatCode>
                <c:ptCount val="16"/>
                <c:pt idx="0">
                  <c:v>9131</c:v>
                </c:pt>
                <c:pt idx="1">
                  <c:v>8599</c:v>
                </c:pt>
                <c:pt idx="2">
                  <c:v>7928</c:v>
                </c:pt>
                <c:pt idx="3">
                  <c:v>7506</c:v>
                </c:pt>
                <c:pt idx="4">
                  <c:v>6439</c:v>
                </c:pt>
                <c:pt idx="5">
                  <c:v>5211</c:v>
                </c:pt>
                <c:pt idx="6">
                  <c:v>4425</c:v>
                </c:pt>
                <c:pt idx="7">
                  <c:v>3114</c:v>
                </c:pt>
                <c:pt idx="8">
                  <c:v>3023</c:v>
                </c:pt>
                <c:pt idx="9">
                  <c:v>2664</c:v>
                </c:pt>
                <c:pt idx="10">
                  <c:v>2871</c:v>
                </c:pt>
                <c:pt idx="11">
                  <c:v>3674</c:v>
                </c:pt>
                <c:pt idx="12">
                  <c:v>2140</c:v>
                </c:pt>
                <c:pt idx="13">
                  <c:v>2082</c:v>
                </c:pt>
                <c:pt idx="14">
                  <c:v>799</c:v>
                </c:pt>
                <c:pt idx="15">
                  <c:v>63</c:v>
                </c:pt>
              </c:numCache>
            </c:numRef>
          </c:val>
          <c:smooth val="0"/>
          <c:extLst>
            <c:ext xmlns:c16="http://schemas.microsoft.com/office/drawing/2014/chart" uri="{C3380CC4-5D6E-409C-BE32-E72D297353CC}">
              <c16:uniqueId val="{00000000-F4EF-4EBA-8CA7-40B88AAFED0B}"/>
            </c:ext>
          </c:extLst>
        </c:ser>
        <c:ser>
          <c:idx val="1"/>
          <c:order val="1"/>
          <c:tx>
            <c:strRef>
              <c:f>'(2)(xxiii) Not Ready Failures'!$E$9:$G$9</c:f>
              <c:strCache>
                <c:ptCount val="1"/>
                <c:pt idx="0">
                  <c:v>LDGT</c:v>
                </c:pt>
              </c:strCache>
            </c:strRef>
          </c:tx>
          <c:marker>
            <c:symbol val="square"/>
            <c:size val="6"/>
          </c:marker>
          <c:cat>
            <c:numRef>
              <c:f>'(2)(xxiii) Not Ready Failures'!$A$11:$A$26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'(2)(xxiii) Not Ready Failures'!$E$11:$E$26</c:f>
              <c:numCache>
                <c:formatCode>#,##0</c:formatCode>
                <c:ptCount val="16"/>
                <c:pt idx="0">
                  <c:v>6756</c:v>
                </c:pt>
                <c:pt idx="1">
                  <c:v>6863</c:v>
                </c:pt>
                <c:pt idx="2">
                  <c:v>7604</c:v>
                </c:pt>
                <c:pt idx="3">
                  <c:v>6902</c:v>
                </c:pt>
                <c:pt idx="4">
                  <c:v>5443</c:v>
                </c:pt>
                <c:pt idx="5">
                  <c:v>4173</c:v>
                </c:pt>
                <c:pt idx="6">
                  <c:v>3669</c:v>
                </c:pt>
                <c:pt idx="7">
                  <c:v>2050</c:v>
                </c:pt>
                <c:pt idx="8">
                  <c:v>2278</c:v>
                </c:pt>
                <c:pt idx="9">
                  <c:v>2359</c:v>
                </c:pt>
                <c:pt idx="10">
                  <c:v>1837</c:v>
                </c:pt>
                <c:pt idx="11">
                  <c:v>1633</c:v>
                </c:pt>
                <c:pt idx="12">
                  <c:v>1593</c:v>
                </c:pt>
                <c:pt idx="13">
                  <c:v>1222</c:v>
                </c:pt>
                <c:pt idx="14">
                  <c:v>415</c:v>
                </c:pt>
                <c:pt idx="15">
                  <c:v>21</c:v>
                </c:pt>
              </c:numCache>
            </c:numRef>
          </c:val>
          <c:smooth val="0"/>
          <c:extLst>
            <c:ext xmlns:c16="http://schemas.microsoft.com/office/drawing/2014/chart" uri="{C3380CC4-5D6E-409C-BE32-E72D297353CC}">
              <c16:uniqueId val="{00000001-F4EF-4EBA-8CA7-40B88AAFED0B}"/>
            </c:ext>
          </c:extLst>
        </c:ser>
        <c:ser>
          <c:idx val="2"/>
          <c:order val="2"/>
          <c:tx>
            <c:strRef>
              <c:f>'(2)(xxiii) Not Ready Failures'!$H$9:$J$9</c:f>
              <c:strCache>
                <c:ptCount val="1"/>
                <c:pt idx="0">
                  <c:v>MDGV</c:v>
                </c:pt>
              </c:strCache>
            </c:strRef>
          </c:tx>
          <c:val>
            <c:numRef>
              <c:f>'(2)(xxiii) Not Ready Failures'!$H$11:$H$26</c:f>
              <c:numCache>
                <c:formatCode>#,##0</c:formatCode>
                <c:ptCount val="16"/>
                <c:pt idx="6">
                  <c:v>638</c:v>
                </c:pt>
                <c:pt idx="7">
                  <c:v>456</c:v>
                </c:pt>
                <c:pt idx="8">
                  <c:v>405</c:v>
                </c:pt>
                <c:pt idx="9">
                  <c:v>556</c:v>
                </c:pt>
                <c:pt idx="10">
                  <c:v>407</c:v>
                </c:pt>
                <c:pt idx="11">
                  <c:v>289</c:v>
                </c:pt>
                <c:pt idx="12">
                  <c:v>230</c:v>
                </c:pt>
                <c:pt idx="13">
                  <c:v>329</c:v>
                </c:pt>
                <c:pt idx="14">
                  <c:v>61</c:v>
                </c:pt>
                <c:pt idx="15">
                  <c:v>0</c:v>
                </c:pt>
              </c:numCache>
            </c:numRef>
          </c:val>
          <c:smooth val="0"/>
          <c:extLst>
            <c:ext xmlns:c16="http://schemas.microsoft.com/office/drawing/2014/chart" uri="{C3380CC4-5D6E-409C-BE32-E72D297353CC}">
              <c16:uniqueId val="{00000002-F4EF-4EBA-8CA7-40B88AAFED0B}"/>
            </c:ext>
          </c:extLst>
        </c:ser>
        <c:ser>
          <c:idx val="3"/>
          <c:order val="3"/>
          <c:tx>
            <c:strRef>
              <c:f>'(2)(xxiii) Not Ready Failures'!$Q$9:$S$9</c:f>
              <c:strCache>
                <c:ptCount val="1"/>
                <c:pt idx="0">
                  <c:v>MDDV</c:v>
                </c:pt>
              </c:strCache>
            </c:strRef>
          </c:tx>
          <c:val>
            <c:numRef>
              <c:f>'(2)(xxiii) Not Ready Failures'!$Q$11:$Q$26</c:f>
              <c:numCache>
                <c:formatCode>#,##0</c:formatCode>
                <c:ptCount val="16"/>
                <c:pt idx="5">
                  <c:v>58</c:v>
                </c:pt>
                <c:pt idx="6">
                  <c:v>232</c:v>
                </c:pt>
                <c:pt idx="7">
                  <c:v>49</c:v>
                </c:pt>
                <c:pt idx="8">
                  <c:v>79</c:v>
                </c:pt>
                <c:pt idx="9">
                  <c:v>349</c:v>
                </c:pt>
                <c:pt idx="10">
                  <c:v>268</c:v>
                </c:pt>
                <c:pt idx="11">
                  <c:v>205</c:v>
                </c:pt>
                <c:pt idx="12">
                  <c:v>160</c:v>
                </c:pt>
                <c:pt idx="13">
                  <c:v>182</c:v>
                </c:pt>
                <c:pt idx="14">
                  <c:v>38</c:v>
                </c:pt>
                <c:pt idx="15">
                  <c:v>0</c:v>
                </c:pt>
              </c:numCache>
            </c:numRef>
          </c:val>
          <c:smooth val="0"/>
          <c:extLst>
            <c:ext xmlns:c16="http://schemas.microsoft.com/office/drawing/2014/chart" uri="{C3380CC4-5D6E-409C-BE32-E72D297353CC}">
              <c16:uniqueId val="{00000003-F4EF-4EBA-8CA7-40B88AAFED0B}"/>
            </c:ext>
          </c:extLst>
        </c:ser>
        <c:dLbls>
          <c:showLegendKey val="0"/>
          <c:showVal val="0"/>
          <c:showCatName val="0"/>
          <c:showSerName val="0"/>
          <c:showPercent val="0"/>
          <c:showBubbleSize val="0"/>
        </c:dLbls>
        <c:marker val="1"/>
        <c:smooth val="0"/>
        <c:axId val="118559104"/>
        <c:axId val="118561024"/>
      </c:lineChart>
      <c:catAx>
        <c:axId val="11855910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930796068639235"/>
              <c:y val="0.907894736842105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8561024"/>
        <c:crosses val="autoZero"/>
        <c:auto val="1"/>
        <c:lblAlgn val="ctr"/>
        <c:lblOffset val="100"/>
        <c:tickLblSkip val="1"/>
        <c:tickMarkSkip val="1"/>
        <c:noMultiLvlLbl val="0"/>
      </c:catAx>
      <c:valAx>
        <c:axId val="118561024"/>
        <c:scaling>
          <c:logBase val="10"/>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Not Ready Vehicles</a:t>
                </a:r>
              </a:p>
            </c:rich>
          </c:tx>
          <c:layout>
            <c:manualLayout>
              <c:xMode val="edge"/>
              <c:yMode val="edge"/>
              <c:x val="1.9644527595884167E-2"/>
              <c:y val="0.273026315789477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8559104"/>
        <c:crosses val="autoZero"/>
        <c:crossBetween val="midCat"/>
      </c:valAx>
      <c:spPr>
        <a:noFill/>
        <a:ln w="12700">
          <a:solidFill>
            <a:srgbClr val="808080"/>
          </a:solidFill>
          <a:prstDash val="solid"/>
        </a:ln>
      </c:spPr>
    </c:plotArea>
    <c:legend>
      <c:legendPos val="r"/>
      <c:layout>
        <c:manualLayout>
          <c:xMode val="edge"/>
          <c:yMode val="edge"/>
          <c:x val="0.77642695972638587"/>
          <c:y val="0.19875431689459871"/>
          <c:w val="7.857811038353657E-2"/>
          <c:h val="0.15935971819312139"/>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71670254701323"/>
          <c:y val="0.21817166083406242"/>
          <c:w val="0.77247261644925702"/>
          <c:h val="0.64062608613092464"/>
        </c:manualLayout>
      </c:layout>
      <c:lineChart>
        <c:grouping val="standard"/>
        <c:varyColors val="0"/>
        <c:ser>
          <c:idx val="0"/>
          <c:order val="0"/>
          <c:tx>
            <c:strRef>
              <c:f>'(2)(xxiii) Not Ready Failures'!$B$9:$D$9</c:f>
              <c:strCache>
                <c:ptCount val="1"/>
                <c:pt idx="0">
                  <c:v>LDGV</c:v>
                </c:pt>
              </c:strCache>
            </c:strRef>
          </c:tx>
          <c:marker>
            <c:symbol val="diamond"/>
            <c:size val="5"/>
          </c:marker>
          <c:cat>
            <c:numRef>
              <c:f>'(2)(xxiii) Not Ready Failures'!$A$11:$A$26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'(2)(xxiii) Not Ready Failures'!$D$11:$D$26</c:f>
              <c:numCache>
                <c:formatCode>0.0%</c:formatCode>
                <c:ptCount val="16"/>
                <c:pt idx="0">
                  <c:v>0.11532098157339699</c:v>
                </c:pt>
                <c:pt idx="1">
                  <c:v>9.0322783945884055E-2</c:v>
                </c:pt>
                <c:pt idx="2">
                  <c:v>7.6759970179022682E-2</c:v>
                </c:pt>
                <c:pt idx="3">
                  <c:v>6.3060792418590583E-2</c:v>
                </c:pt>
                <c:pt idx="4">
                  <c:v>5.4630760876942915E-2</c:v>
                </c:pt>
                <c:pt idx="5">
                  <c:v>3.7417872401536642E-2</c:v>
                </c:pt>
                <c:pt idx="6">
                  <c:v>3.357818214930719E-2</c:v>
                </c:pt>
                <c:pt idx="7">
                  <c:v>2.6329584848228629E-2</c:v>
                </c:pt>
                <c:pt idx="8">
                  <c:v>2.2035294374913441E-2</c:v>
                </c:pt>
                <c:pt idx="9">
                  <c:v>2.0591304347826089E-2</c:v>
                </c:pt>
                <c:pt idx="10">
                  <c:v>1.8332279754037124E-2</c:v>
                </c:pt>
                <c:pt idx="11">
                  <c:v>2.0990207616805878E-2</c:v>
                </c:pt>
                <c:pt idx="12">
                  <c:v>1.3773218170350252E-2</c:v>
                </c:pt>
                <c:pt idx="13">
                  <c:v>1.3540230483077963E-2</c:v>
                </c:pt>
                <c:pt idx="14">
                  <c:v>2.3784717054148186E-2</c:v>
                </c:pt>
                <c:pt idx="15">
                  <c:v>0.10956521739130434</c:v>
                </c:pt>
              </c:numCache>
            </c:numRef>
          </c:val>
          <c:smooth val="0"/>
          <c:extLst>
            <c:ext xmlns:c16="http://schemas.microsoft.com/office/drawing/2014/chart" uri="{C3380CC4-5D6E-409C-BE32-E72D297353CC}">
              <c16:uniqueId val="{00000000-F860-432B-AD66-8B338F24190A}"/>
            </c:ext>
          </c:extLst>
        </c:ser>
        <c:ser>
          <c:idx val="1"/>
          <c:order val="1"/>
          <c:tx>
            <c:strRef>
              <c:f>'(2)(xxiii) Not Ready Failures'!$E$9:$G$9</c:f>
              <c:strCache>
                <c:ptCount val="1"/>
                <c:pt idx="0">
                  <c:v>LDGT</c:v>
                </c:pt>
              </c:strCache>
            </c:strRef>
          </c:tx>
          <c:marker>
            <c:symbol val="square"/>
            <c:size val="5"/>
          </c:marker>
          <c:val>
            <c:numRef>
              <c:f>'(2)(xxiii) Not Ready Failures'!$G$11:$G$26</c:f>
              <c:numCache>
                <c:formatCode>0.0%</c:formatCode>
                <c:ptCount val="16"/>
                <c:pt idx="0">
                  <c:v>0.11301627661887954</c:v>
                </c:pt>
                <c:pt idx="1">
                  <c:v>9.2599338865276937E-2</c:v>
                </c:pt>
                <c:pt idx="2">
                  <c:v>7.5515919518541322E-2</c:v>
                </c:pt>
                <c:pt idx="3">
                  <c:v>6.5054903624110469E-2</c:v>
                </c:pt>
                <c:pt idx="4">
                  <c:v>5.1403369598065879E-2</c:v>
                </c:pt>
                <c:pt idx="5">
                  <c:v>3.9140833841391921E-2</c:v>
                </c:pt>
                <c:pt idx="6">
                  <c:v>3.2487714171868777E-2</c:v>
                </c:pt>
                <c:pt idx="7">
                  <c:v>2.6975813880043161E-2</c:v>
                </c:pt>
                <c:pt idx="8">
                  <c:v>2.1028339333517953E-2</c:v>
                </c:pt>
                <c:pt idx="9">
                  <c:v>1.7328005406278924E-2</c:v>
                </c:pt>
                <c:pt idx="10">
                  <c:v>1.4199253321790482E-2</c:v>
                </c:pt>
                <c:pt idx="11">
                  <c:v>1.1814156731103137E-2</c:v>
                </c:pt>
                <c:pt idx="12">
                  <c:v>9.6738344942339568E-3</c:v>
                </c:pt>
                <c:pt idx="13">
                  <c:v>6.8117840519523959E-3</c:v>
                </c:pt>
                <c:pt idx="14">
                  <c:v>1.2113605184039231E-2</c:v>
                </c:pt>
                <c:pt idx="15">
                  <c:v>0.19266055045871561</c:v>
                </c:pt>
              </c:numCache>
            </c:numRef>
          </c:val>
          <c:smooth val="0"/>
          <c:extLst>
            <c:ext xmlns:c16="http://schemas.microsoft.com/office/drawing/2014/chart" uri="{C3380CC4-5D6E-409C-BE32-E72D297353CC}">
              <c16:uniqueId val="{00000001-F860-432B-AD66-8B338F24190A}"/>
            </c:ext>
          </c:extLst>
        </c:ser>
        <c:ser>
          <c:idx val="2"/>
          <c:order val="2"/>
          <c:tx>
            <c:strRef>
              <c:f>'(2)(xxiii) Not Ready Failures'!$H$9:$J$9</c:f>
              <c:strCache>
                <c:ptCount val="1"/>
                <c:pt idx="0">
                  <c:v>MDGV</c:v>
                </c:pt>
              </c:strCache>
            </c:strRef>
          </c:tx>
          <c:val>
            <c:numRef>
              <c:f>'(2)(xxiii) Not Ready Failures'!$J$11:$J$26</c:f>
              <c:numCache>
                <c:formatCode>0.0%</c:formatCode>
                <c:ptCount val="16"/>
                <c:pt idx="6">
                  <c:v>6.9249972864430701E-2</c:v>
                </c:pt>
                <c:pt idx="7">
                  <c:v>7.5371900826446278E-2</c:v>
                </c:pt>
                <c:pt idx="8">
                  <c:v>6.8067226890756297E-2</c:v>
                </c:pt>
                <c:pt idx="9">
                  <c:v>5.7766233766233764E-2</c:v>
                </c:pt>
                <c:pt idx="10">
                  <c:v>4.1086210377548962E-2</c:v>
                </c:pt>
                <c:pt idx="11">
                  <c:v>3.2018612896077998E-2</c:v>
                </c:pt>
                <c:pt idx="12">
                  <c:v>2.1973822489729625E-2</c:v>
                </c:pt>
                <c:pt idx="13">
                  <c:v>1.8700619564599556E-2</c:v>
                </c:pt>
                <c:pt idx="14">
                  <c:v>3.0530530530530529E-2</c:v>
                </c:pt>
                <c:pt idx="15">
                  <c:v>0</c:v>
                </c:pt>
              </c:numCache>
            </c:numRef>
          </c:val>
          <c:smooth val="0"/>
          <c:extLst>
            <c:ext xmlns:c16="http://schemas.microsoft.com/office/drawing/2014/chart" uri="{C3380CC4-5D6E-409C-BE32-E72D297353CC}">
              <c16:uniqueId val="{00000002-F860-432B-AD66-8B338F24190A}"/>
            </c:ext>
          </c:extLst>
        </c:ser>
        <c:ser>
          <c:idx val="3"/>
          <c:order val="3"/>
          <c:tx>
            <c:strRef>
              <c:f>'(2)(xxiii) Not Ready Failures'!$Q$9:$S$9</c:f>
              <c:strCache>
                <c:ptCount val="1"/>
                <c:pt idx="0">
                  <c:v>MDDV</c:v>
                </c:pt>
              </c:strCache>
            </c:strRef>
          </c:tx>
          <c:val>
            <c:numRef>
              <c:f>'(2)(xxiii) Not Ready Failures'!$S$11:$S$26</c:f>
              <c:numCache>
                <c:formatCode>0.0%</c:formatCode>
                <c:ptCount val="16"/>
                <c:pt idx="5">
                  <c:v>2.5732031943212066E-2</c:v>
                </c:pt>
                <c:pt idx="6">
                  <c:v>8.7679516250944819E-2</c:v>
                </c:pt>
                <c:pt idx="7">
                  <c:v>5.2238805970149252E-2</c:v>
                </c:pt>
                <c:pt idx="8">
                  <c:v>8.1443298969072167E-2</c:v>
                </c:pt>
                <c:pt idx="9">
                  <c:v>0.13574484636328277</c:v>
                </c:pt>
                <c:pt idx="10">
                  <c:v>0.12072072072072072</c:v>
                </c:pt>
                <c:pt idx="11">
                  <c:v>0.11226725082146768</c:v>
                </c:pt>
                <c:pt idx="12">
                  <c:v>8.1591024987251404E-2</c:v>
                </c:pt>
                <c:pt idx="13">
                  <c:v>5.5118110236220472E-2</c:v>
                </c:pt>
                <c:pt idx="14">
                  <c:v>0.10764872521246459</c:v>
                </c:pt>
                <c:pt idx="15">
                  <c:v>0</c:v>
                </c:pt>
              </c:numCache>
            </c:numRef>
          </c:val>
          <c:smooth val="0"/>
          <c:extLst>
            <c:ext xmlns:c16="http://schemas.microsoft.com/office/drawing/2014/chart" uri="{C3380CC4-5D6E-409C-BE32-E72D297353CC}">
              <c16:uniqueId val="{00000003-F860-432B-AD66-8B338F24190A}"/>
            </c:ext>
          </c:extLst>
        </c:ser>
        <c:dLbls>
          <c:showLegendKey val="0"/>
          <c:showVal val="0"/>
          <c:showCatName val="0"/>
          <c:showSerName val="0"/>
          <c:showPercent val="0"/>
          <c:showBubbleSize val="0"/>
        </c:dLbls>
        <c:marker val="1"/>
        <c:smooth val="0"/>
        <c:axId val="118604928"/>
        <c:axId val="118606848"/>
      </c:lineChart>
      <c:catAx>
        <c:axId val="118604928"/>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254720968867652"/>
              <c:y val="0.921876640419947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8606848"/>
        <c:crosses val="autoZero"/>
        <c:auto val="1"/>
        <c:lblAlgn val="ctr"/>
        <c:lblOffset val="100"/>
        <c:tickLblSkip val="1"/>
        <c:tickMarkSkip val="1"/>
        <c:noMultiLvlLbl val="0"/>
      </c:catAx>
      <c:valAx>
        <c:axId val="118606848"/>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Not Ready (%)</a:t>
                </a:r>
              </a:p>
            </c:rich>
          </c:tx>
          <c:layout>
            <c:manualLayout>
              <c:xMode val="edge"/>
              <c:yMode val="edge"/>
              <c:x val="2.3408239700374592E-2"/>
              <c:y val="0.40451461796442462"/>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8604928"/>
        <c:crosses val="autoZero"/>
        <c:crossBetween val="between"/>
      </c:valAx>
      <c:spPr>
        <a:noFill/>
        <a:ln w="12700">
          <a:solidFill>
            <a:srgbClr val="808080"/>
          </a:solidFill>
          <a:prstDash val="solid"/>
        </a:ln>
      </c:spPr>
    </c:plotArea>
    <c:legend>
      <c:legendPos val="r"/>
      <c:layout>
        <c:manualLayout>
          <c:xMode val="edge"/>
          <c:yMode val="edge"/>
          <c:x val="0.76334322096080798"/>
          <c:y val="0.24271563903867113"/>
          <c:w val="7.8651685393258286E-2"/>
          <c:h val="0.16821303587051709"/>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OBDII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087"/>
          <c:y val="2.8619422572178491E-2"/>
        </c:manualLayout>
      </c:layout>
      <c:overlay val="0"/>
      <c:spPr>
        <a:noFill/>
        <a:ln w="25400">
          <a:noFill/>
        </a:ln>
      </c:spPr>
    </c:title>
    <c:autoTitleDeleted val="0"/>
    <c:plotArea>
      <c:layout>
        <c:manualLayout>
          <c:layoutTarget val="inner"/>
          <c:xMode val="edge"/>
          <c:yMode val="edge"/>
          <c:x val="0.10477183730095818"/>
          <c:y val="0.1565659139670075"/>
          <c:w val="0.8008302811518786"/>
          <c:h val="0.68855332056456586"/>
        </c:manualLayout>
      </c:layout>
      <c:lineChart>
        <c:grouping val="standard"/>
        <c:varyColors val="0"/>
        <c:ser>
          <c:idx val="0"/>
          <c:order val="0"/>
          <c:tx>
            <c:strRef>
              <c:f>'(2)(xxiii) Not Ready Turnaways'!$B$9:$D$9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'(2)(xxiii) Not Ready Failures'!$A$11:$A$26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'(2)(xxiii) Not Ready Turnaways'!$B$11:$B$26</c:f>
              <c:numCache>
                <c:formatCode>#,##0</c:formatCode>
                <c:ptCount val="16"/>
                <c:pt idx="0">
                  <c:v>1594</c:v>
                </c:pt>
                <c:pt idx="1">
                  <c:v>1405</c:v>
                </c:pt>
                <c:pt idx="2">
                  <c:v>1305</c:v>
                </c:pt>
                <c:pt idx="3">
                  <c:v>1064</c:v>
                </c:pt>
                <c:pt idx="4">
                  <c:v>869</c:v>
                </c:pt>
                <c:pt idx="5">
                  <c:v>617</c:v>
                </c:pt>
                <c:pt idx="6">
                  <c:v>549</c:v>
                </c:pt>
                <c:pt idx="7">
                  <c:v>471</c:v>
                </c:pt>
                <c:pt idx="8">
                  <c:v>358</c:v>
                </c:pt>
                <c:pt idx="9">
                  <c:v>345</c:v>
                </c:pt>
                <c:pt idx="10">
                  <c:v>376</c:v>
                </c:pt>
                <c:pt idx="11">
                  <c:v>434</c:v>
                </c:pt>
                <c:pt idx="12">
                  <c:v>228</c:v>
                </c:pt>
                <c:pt idx="13">
                  <c:v>250</c:v>
                </c:pt>
                <c:pt idx="14">
                  <c:v>91</c:v>
                </c:pt>
                <c:pt idx="15">
                  <c:v>14</c:v>
                </c:pt>
              </c:numCache>
            </c:numRef>
          </c:val>
          <c:smooth val="0"/>
          <c:extLst>
            <c:ext xmlns:c16="http://schemas.microsoft.com/office/drawing/2014/chart" uri="{C3380CC4-5D6E-409C-BE32-E72D297353CC}">
              <c16:uniqueId val="{00000000-263D-4E2D-BCDE-930B117E129F}"/>
            </c:ext>
          </c:extLst>
        </c:ser>
        <c:ser>
          <c:idx val="1"/>
          <c:order val="1"/>
          <c:tx>
            <c:strRef>
              <c:f>'(2)(xxiii) Not Ready Failures'!$E$9:$G$9</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'(2)(xxiii) Not Ready Failures'!$A$11:$A$26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'(2)(xxiii) Not Ready Turnaways'!$E$11:$E$26</c:f>
              <c:numCache>
                <c:formatCode>#,##0</c:formatCode>
                <c:ptCount val="16"/>
                <c:pt idx="0">
                  <c:v>1239</c:v>
                </c:pt>
                <c:pt idx="1">
                  <c:v>1111</c:v>
                </c:pt>
                <c:pt idx="2">
                  <c:v>1182</c:v>
                </c:pt>
                <c:pt idx="3">
                  <c:v>1033</c:v>
                </c:pt>
                <c:pt idx="4">
                  <c:v>781</c:v>
                </c:pt>
                <c:pt idx="5">
                  <c:v>576</c:v>
                </c:pt>
                <c:pt idx="6">
                  <c:v>462</c:v>
                </c:pt>
                <c:pt idx="7">
                  <c:v>255</c:v>
                </c:pt>
                <c:pt idx="8">
                  <c:v>254</c:v>
                </c:pt>
                <c:pt idx="9">
                  <c:v>236</c:v>
                </c:pt>
                <c:pt idx="10">
                  <c:v>178</c:v>
                </c:pt>
                <c:pt idx="11">
                  <c:v>161</c:v>
                </c:pt>
                <c:pt idx="12">
                  <c:v>132</c:v>
                </c:pt>
                <c:pt idx="13">
                  <c:v>104</c:v>
                </c:pt>
                <c:pt idx="14">
                  <c:v>51</c:v>
                </c:pt>
                <c:pt idx="15">
                  <c:v>3</c:v>
                </c:pt>
              </c:numCache>
            </c:numRef>
          </c:val>
          <c:smooth val="0"/>
          <c:extLst>
            <c:ext xmlns:c16="http://schemas.microsoft.com/office/drawing/2014/chart" uri="{C3380CC4-5D6E-409C-BE32-E72D297353CC}">
              <c16:uniqueId val="{00000001-263D-4E2D-BCDE-930B117E129F}"/>
            </c:ext>
          </c:extLst>
        </c:ser>
        <c:ser>
          <c:idx val="2"/>
          <c:order val="2"/>
          <c:tx>
            <c:strRef>
              <c:f>'(2)(xxiii) Not Ready Turnaways'!$H$9:$J$9</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'(2)(xxiii) Not Ready Failures'!$A$11:$A$26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'(2)(xxiii) Not Ready Turnaways'!$H$11:$H$26</c:f>
              <c:numCache>
                <c:formatCode>#,##0</c:formatCode>
                <c:ptCount val="16"/>
                <c:pt idx="6">
                  <c:v>98</c:v>
                </c:pt>
                <c:pt idx="7">
                  <c:v>78</c:v>
                </c:pt>
                <c:pt idx="8">
                  <c:v>74</c:v>
                </c:pt>
                <c:pt idx="9">
                  <c:v>84</c:v>
                </c:pt>
                <c:pt idx="10">
                  <c:v>55</c:v>
                </c:pt>
                <c:pt idx="11">
                  <c:v>32</c:v>
                </c:pt>
                <c:pt idx="12">
                  <c:v>28</c:v>
                </c:pt>
                <c:pt idx="13">
                  <c:v>47</c:v>
                </c:pt>
                <c:pt idx="14">
                  <c:v>10</c:v>
                </c:pt>
                <c:pt idx="15">
                  <c:v>0</c:v>
                </c:pt>
              </c:numCache>
            </c:numRef>
          </c:val>
          <c:smooth val="0"/>
          <c:extLst>
            <c:ext xmlns:c16="http://schemas.microsoft.com/office/drawing/2014/chart" uri="{C3380CC4-5D6E-409C-BE32-E72D297353CC}">
              <c16:uniqueId val="{00000002-263D-4E2D-BCDE-930B117E129F}"/>
            </c:ext>
          </c:extLst>
        </c:ser>
        <c:ser>
          <c:idx val="3"/>
          <c:order val="3"/>
          <c:tx>
            <c:strRef>
              <c:f>'(2)(xxiii) Not Ready Turnaways'!$Q$9:$S$9</c:f>
              <c:strCache>
                <c:ptCount val="1"/>
                <c:pt idx="0">
                  <c:v>MDDV</c:v>
                </c:pt>
              </c:strCache>
            </c:strRef>
          </c:tx>
          <c:val>
            <c:numRef>
              <c:f>'(2)(xxiii) Not Ready Turnaways'!$Q$11:$Q$26</c:f>
              <c:numCache>
                <c:formatCode>#,##0</c:formatCode>
                <c:ptCount val="16"/>
                <c:pt idx="5">
                  <c:v>7</c:v>
                </c:pt>
                <c:pt idx="6">
                  <c:v>54</c:v>
                </c:pt>
                <c:pt idx="7">
                  <c:v>7</c:v>
                </c:pt>
                <c:pt idx="8">
                  <c:v>18</c:v>
                </c:pt>
                <c:pt idx="9">
                  <c:v>121</c:v>
                </c:pt>
                <c:pt idx="10">
                  <c:v>94</c:v>
                </c:pt>
                <c:pt idx="11">
                  <c:v>76</c:v>
                </c:pt>
                <c:pt idx="12">
                  <c:v>45</c:v>
                </c:pt>
                <c:pt idx="13">
                  <c:v>55</c:v>
                </c:pt>
                <c:pt idx="14">
                  <c:v>11</c:v>
                </c:pt>
                <c:pt idx="15">
                  <c:v>0</c:v>
                </c:pt>
              </c:numCache>
            </c:numRef>
          </c:val>
          <c:smooth val="0"/>
          <c:extLst>
            <c:ext xmlns:c16="http://schemas.microsoft.com/office/drawing/2014/chart" uri="{C3380CC4-5D6E-409C-BE32-E72D297353CC}">
              <c16:uniqueId val="{00000003-263D-4E2D-BCDE-930B117E129F}"/>
            </c:ext>
          </c:extLst>
        </c:ser>
        <c:dLbls>
          <c:showLegendKey val="0"/>
          <c:showVal val="0"/>
          <c:showCatName val="0"/>
          <c:showSerName val="0"/>
          <c:showPercent val="0"/>
          <c:showBubbleSize val="0"/>
        </c:dLbls>
        <c:marker val="1"/>
        <c:smooth val="0"/>
        <c:axId val="119830784"/>
        <c:axId val="119837056"/>
      </c:lineChart>
      <c:catAx>
        <c:axId val="119830784"/>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837056"/>
        <c:crosses val="autoZero"/>
        <c:auto val="1"/>
        <c:lblAlgn val="ctr"/>
        <c:lblOffset val="100"/>
        <c:tickLblSkip val="1"/>
        <c:tickMarkSkip val="1"/>
        <c:noMultiLvlLbl val="0"/>
      </c:catAx>
      <c:valAx>
        <c:axId val="119837056"/>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830784"/>
        <c:crosses val="autoZero"/>
        <c:crossBetween val="midCat"/>
      </c:valAx>
      <c:spPr>
        <a:noFill/>
        <a:ln w="12700">
          <a:solidFill>
            <a:srgbClr val="808080"/>
          </a:solidFill>
          <a:prstDash val="solid"/>
        </a:ln>
      </c:spPr>
    </c:plotArea>
    <c:legend>
      <c:legendPos val="r"/>
      <c:layout>
        <c:manualLayout>
          <c:xMode val="edge"/>
          <c:yMode val="edge"/>
          <c:x val="0.76867256146295837"/>
          <c:y val="0.25925975354775571"/>
          <c:w val="7.8962536023055904E-2"/>
          <c:h val="0.15960478668979991"/>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Turnaways'!$B$9:$D$9</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'(2)(xxiii) Not Ready Turnaways'!$A$11:$A$26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'(2)(xxiii) Not Ready Turnaways'!$D$11:$D$26</c:f>
              <c:numCache>
                <c:formatCode>0.0%</c:formatCode>
                <c:ptCount val="16"/>
                <c:pt idx="0">
                  <c:v>0.15173726796763445</c:v>
                </c:pt>
                <c:pt idx="1">
                  <c:v>0.13568324480927088</c:v>
                </c:pt>
                <c:pt idx="2">
                  <c:v>0.13558441558441559</c:v>
                </c:pt>
                <c:pt idx="3">
                  <c:v>0.11480362537764351</c:v>
                </c:pt>
                <c:pt idx="4">
                  <c:v>0.1049897305787121</c:v>
                </c:pt>
                <c:pt idx="5">
                  <c:v>9.1747211895910785E-2</c:v>
                </c:pt>
                <c:pt idx="6">
                  <c:v>9.4884203249222254E-2</c:v>
                </c:pt>
                <c:pt idx="7">
                  <c:v>0.11182336182336182</c:v>
                </c:pt>
                <c:pt idx="8">
                  <c:v>9.2962866787847306E-2</c:v>
                </c:pt>
                <c:pt idx="9">
                  <c:v>0.1013215859030837</c:v>
                </c:pt>
                <c:pt idx="10">
                  <c:v>0.10326833287558364</c:v>
                </c:pt>
                <c:pt idx="11">
                  <c:v>0.10264900662251655</c:v>
                </c:pt>
                <c:pt idx="12">
                  <c:v>9.2607636068237201E-2</c:v>
                </c:pt>
                <c:pt idx="13">
                  <c:v>0.11032656663724624</c:v>
                </c:pt>
                <c:pt idx="14">
                  <c:v>0.11802853437094682</c:v>
                </c:pt>
                <c:pt idx="15">
                  <c:v>0.2413793103448276</c:v>
                </c:pt>
              </c:numCache>
            </c:numRef>
          </c:val>
          <c:smooth val="0"/>
          <c:extLst>
            <c:ext xmlns:c16="http://schemas.microsoft.com/office/drawing/2014/chart" uri="{C3380CC4-5D6E-409C-BE32-E72D297353CC}">
              <c16:uniqueId val="{00000000-915A-44DE-9606-4DE5CD781BB1}"/>
            </c:ext>
          </c:extLst>
        </c:ser>
        <c:ser>
          <c:idx val="1"/>
          <c:order val="1"/>
          <c:tx>
            <c:strRef>
              <c:f>'(2)(xxiii) Not Ready Turnaways'!$E$9:$G$9</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'(2)(xxiii) Not Ready Turnaways'!$G$11:$G$26</c:f>
              <c:numCache>
                <c:formatCode>0.0%</c:formatCode>
                <c:ptCount val="16"/>
                <c:pt idx="0">
                  <c:v>0.15292520365341891</c:v>
                </c:pt>
                <c:pt idx="1">
                  <c:v>0.12529604150219917</c:v>
                </c:pt>
                <c:pt idx="2">
                  <c:v>0.12041564792176039</c:v>
                </c:pt>
                <c:pt idx="3">
                  <c:v>0.11670997627386737</c:v>
                </c:pt>
                <c:pt idx="4">
                  <c:v>0.10926133184107442</c:v>
                </c:pt>
                <c:pt idx="5">
                  <c:v>0.1032258064516129</c:v>
                </c:pt>
                <c:pt idx="6">
                  <c:v>9.7550675675675672E-2</c:v>
                </c:pt>
                <c:pt idx="7">
                  <c:v>9.3991890895687435E-2</c:v>
                </c:pt>
                <c:pt idx="8">
                  <c:v>8.610169491525424E-2</c:v>
                </c:pt>
                <c:pt idx="9">
                  <c:v>7.7301015394693751E-2</c:v>
                </c:pt>
                <c:pt idx="10">
                  <c:v>7.6394849785407726E-2</c:v>
                </c:pt>
                <c:pt idx="11">
                  <c:v>7.8960274644433545E-2</c:v>
                </c:pt>
                <c:pt idx="12">
                  <c:v>7.0437566702241189E-2</c:v>
                </c:pt>
                <c:pt idx="13">
                  <c:v>7.492795389048991E-2</c:v>
                </c:pt>
                <c:pt idx="14">
                  <c:v>0.11617312072892938</c:v>
                </c:pt>
                <c:pt idx="15">
                  <c:v>0.13636363636363635</c:v>
                </c:pt>
              </c:numCache>
            </c:numRef>
          </c:val>
          <c:smooth val="0"/>
          <c:extLst>
            <c:ext xmlns:c16="http://schemas.microsoft.com/office/drawing/2014/chart" uri="{C3380CC4-5D6E-409C-BE32-E72D297353CC}">
              <c16:uniqueId val="{00000001-915A-44DE-9606-4DE5CD781BB1}"/>
            </c:ext>
          </c:extLst>
        </c:ser>
        <c:ser>
          <c:idx val="3"/>
          <c:order val="2"/>
          <c:tx>
            <c:strRef>
              <c:f>'(2)(xxiii) Not Ready Turnaways'!$H$9:$J$9</c:f>
              <c:strCache>
                <c:ptCount val="1"/>
                <c:pt idx="0">
                  <c:v>MDGV</c:v>
                </c:pt>
              </c:strCache>
            </c:strRef>
          </c:tx>
          <c:val>
            <c:numRef>
              <c:f>'(2)(xxiii) Not Ready Turnaways'!$J$11:$J$26</c:f>
              <c:numCache>
                <c:formatCode>0.0%</c:formatCode>
                <c:ptCount val="16"/>
                <c:pt idx="6">
                  <c:v>0.11303344867358708</c:v>
                </c:pt>
                <c:pt idx="7">
                  <c:v>0.13660245183887915</c:v>
                </c:pt>
                <c:pt idx="8">
                  <c:v>0.15132924335378323</c:v>
                </c:pt>
                <c:pt idx="9">
                  <c:v>0.12389380530973451</c:v>
                </c:pt>
                <c:pt idx="10">
                  <c:v>0.11652542372881355</c:v>
                </c:pt>
                <c:pt idx="11">
                  <c:v>9.03954802259887E-2</c:v>
                </c:pt>
                <c:pt idx="12">
                  <c:v>9.7902097902097904E-2</c:v>
                </c:pt>
                <c:pt idx="13">
                  <c:v>0.12702702702702703</c:v>
                </c:pt>
                <c:pt idx="14">
                  <c:v>0.15384615384615385</c:v>
                </c:pt>
                <c:pt idx="15">
                  <c:v>0</c:v>
                </c:pt>
              </c:numCache>
            </c:numRef>
          </c:val>
          <c:smooth val="0"/>
          <c:extLst>
            <c:ext xmlns:c16="http://schemas.microsoft.com/office/drawing/2014/chart" uri="{C3380CC4-5D6E-409C-BE32-E72D297353CC}">
              <c16:uniqueId val="{00000002-915A-44DE-9606-4DE5CD781BB1}"/>
            </c:ext>
          </c:extLst>
        </c:ser>
        <c:ser>
          <c:idx val="2"/>
          <c:order val="3"/>
          <c:tx>
            <c:strRef>
              <c:f>'(2)(xxiii) Not Ready Turnaways'!$Q$9:$S$9</c:f>
              <c:strCache>
                <c:ptCount val="1"/>
                <c:pt idx="0">
                  <c:v>MDDV</c:v>
                </c:pt>
              </c:strCache>
            </c:strRef>
          </c:tx>
          <c:val>
            <c:numRef>
              <c:f>'(2)(xxiii) Not Ready Turnaways'!$S$11:$S$26</c:f>
              <c:numCache>
                <c:formatCode>0.0%</c:formatCode>
                <c:ptCount val="16"/>
                <c:pt idx="5">
                  <c:v>3.3980582524271843E-2</c:v>
                </c:pt>
                <c:pt idx="6">
                  <c:v>0.18620689655172415</c:v>
                </c:pt>
                <c:pt idx="7">
                  <c:v>8.5365853658536592E-2</c:v>
                </c:pt>
                <c:pt idx="8">
                  <c:v>0.15254237288135594</c:v>
                </c:pt>
                <c:pt idx="9">
                  <c:v>0.25103734439834025</c:v>
                </c:pt>
                <c:pt idx="10">
                  <c:v>0.25268817204301075</c:v>
                </c:pt>
                <c:pt idx="11">
                  <c:v>0.26666666666666666</c:v>
                </c:pt>
                <c:pt idx="12">
                  <c:v>0.24456521739130435</c:v>
                </c:pt>
                <c:pt idx="13">
                  <c:v>0.26066350710900477</c:v>
                </c:pt>
                <c:pt idx="14">
                  <c:v>0.29729729729729731</c:v>
                </c:pt>
                <c:pt idx="15">
                  <c:v>0</c:v>
                </c:pt>
              </c:numCache>
            </c:numRef>
          </c:val>
          <c:smooth val="0"/>
          <c:extLst>
            <c:ext xmlns:c16="http://schemas.microsoft.com/office/drawing/2014/chart" uri="{C3380CC4-5D6E-409C-BE32-E72D297353CC}">
              <c16:uniqueId val="{00000003-915A-44DE-9606-4DE5CD781BB1}"/>
            </c:ext>
          </c:extLst>
        </c:ser>
        <c:dLbls>
          <c:showLegendKey val="0"/>
          <c:showVal val="0"/>
          <c:showCatName val="0"/>
          <c:showSerName val="0"/>
          <c:showPercent val="0"/>
          <c:showBubbleSize val="0"/>
        </c:dLbls>
        <c:marker val="1"/>
        <c:smooth val="0"/>
        <c:axId val="34872320"/>
        <c:axId val="34890880"/>
      </c:lineChart>
      <c:catAx>
        <c:axId val="34872320"/>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54"/>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34890880"/>
        <c:crosses val="autoZero"/>
        <c:auto val="1"/>
        <c:lblAlgn val="ctr"/>
        <c:lblOffset val="100"/>
        <c:tickLblSkip val="1"/>
        <c:tickMarkSkip val="1"/>
        <c:noMultiLvlLbl val="0"/>
      </c:catAx>
      <c:valAx>
        <c:axId val="34890880"/>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1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34872320"/>
        <c:crosses val="autoZero"/>
        <c:crossBetween val="between"/>
      </c:valAx>
      <c:spPr>
        <a:noFill/>
        <a:ln w="12700">
          <a:solidFill>
            <a:srgbClr val="808080"/>
          </a:solidFill>
          <a:prstDash val="solid"/>
        </a:ln>
      </c:spPr>
    </c:plotArea>
    <c:legend>
      <c:legendPos val="r"/>
      <c:layout>
        <c:manualLayout>
          <c:xMode val="edge"/>
          <c:yMode val="edge"/>
          <c:x val="0.71463538239276281"/>
          <c:y val="0.20341452137135721"/>
          <c:w val="8.0691642651297538E-2"/>
          <c:h val="0.1675256914129265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104"/>
          <c:y val="2.8619422572178491E-2"/>
        </c:manualLayout>
      </c:layout>
      <c:overlay val="0"/>
      <c:spPr>
        <a:noFill/>
        <a:ln w="25400">
          <a:noFill/>
        </a:ln>
      </c:spPr>
    </c:title>
    <c:autoTitleDeleted val="0"/>
    <c:plotArea>
      <c:layout>
        <c:manualLayout>
          <c:layoutTarget val="inner"/>
          <c:xMode val="edge"/>
          <c:yMode val="edge"/>
          <c:x val="0.10477183730095818"/>
          <c:y val="0.15656591396700756"/>
          <c:w val="0.8008302811518786"/>
          <c:h val="0.68855332056456586"/>
        </c:manualLayout>
      </c:layout>
      <c:lineChart>
        <c:grouping val="standard"/>
        <c:varyColors val="0"/>
        <c:ser>
          <c:idx val="0"/>
          <c:order val="0"/>
          <c:tx>
            <c:strRef>
              <c:f>'(2)(xxiii) Not Ready Turnaways'!$B$9:$D$9</c:f>
              <c:strCache>
                <c:ptCount val="1"/>
                <c:pt idx="0">
                  <c:v>LDGV</c:v>
                </c:pt>
              </c:strCache>
            </c:strRef>
          </c:tx>
          <c:cat>
            <c:numRef>
              <c:f>'(2)(xxiii) Not Ready Turnaways'!$A$11:$A$26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'(2)(xxiii) Not Ready Turnaways'!$B$11:$B$26</c:f>
              <c:numCache>
                <c:formatCode>#,##0</c:formatCode>
                <c:ptCount val="16"/>
                <c:pt idx="0">
                  <c:v>1594</c:v>
                </c:pt>
                <c:pt idx="1">
                  <c:v>1405</c:v>
                </c:pt>
                <c:pt idx="2">
                  <c:v>1305</c:v>
                </c:pt>
                <c:pt idx="3">
                  <c:v>1064</c:v>
                </c:pt>
                <c:pt idx="4">
                  <c:v>869</c:v>
                </c:pt>
                <c:pt idx="5">
                  <c:v>617</c:v>
                </c:pt>
                <c:pt idx="6">
                  <c:v>549</c:v>
                </c:pt>
                <c:pt idx="7">
                  <c:v>471</c:v>
                </c:pt>
                <c:pt idx="8">
                  <c:v>358</c:v>
                </c:pt>
                <c:pt idx="9">
                  <c:v>345</c:v>
                </c:pt>
                <c:pt idx="10">
                  <c:v>376</c:v>
                </c:pt>
                <c:pt idx="11">
                  <c:v>434</c:v>
                </c:pt>
                <c:pt idx="12">
                  <c:v>228</c:v>
                </c:pt>
                <c:pt idx="13">
                  <c:v>250</c:v>
                </c:pt>
                <c:pt idx="14">
                  <c:v>91</c:v>
                </c:pt>
                <c:pt idx="15">
                  <c:v>14</c:v>
                </c:pt>
              </c:numCache>
            </c:numRef>
          </c:val>
          <c:smooth val="0"/>
          <c:extLst>
            <c:ext xmlns:c16="http://schemas.microsoft.com/office/drawing/2014/chart" uri="{C3380CC4-5D6E-409C-BE32-E72D297353CC}">
              <c16:uniqueId val="{00000000-DABA-4A59-9B7D-57C815A68E3B}"/>
            </c:ext>
          </c:extLst>
        </c:ser>
        <c:ser>
          <c:idx val="1"/>
          <c:order val="1"/>
          <c:tx>
            <c:strRef>
              <c:f>'(2)(xxiii) Not Ready Turnaways'!$E$9:$G$9</c:f>
              <c:strCache>
                <c:ptCount val="1"/>
                <c:pt idx="0">
                  <c:v>LDGT</c:v>
                </c:pt>
              </c:strCache>
            </c:strRef>
          </c:tx>
          <c:cat>
            <c:numRef>
              <c:f>'(2)(xxiii) Not Ready Turnaways'!$A$11:$A$26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'(2)(xxiii) Not Ready Turnaways'!$E$11:$E$26</c:f>
              <c:numCache>
                <c:formatCode>#,##0</c:formatCode>
                <c:ptCount val="16"/>
                <c:pt idx="0">
                  <c:v>1239</c:v>
                </c:pt>
                <c:pt idx="1">
                  <c:v>1111</c:v>
                </c:pt>
                <c:pt idx="2">
                  <c:v>1182</c:v>
                </c:pt>
                <c:pt idx="3">
                  <c:v>1033</c:v>
                </c:pt>
                <c:pt idx="4">
                  <c:v>781</c:v>
                </c:pt>
                <c:pt idx="5">
                  <c:v>576</c:v>
                </c:pt>
                <c:pt idx="6">
                  <c:v>462</c:v>
                </c:pt>
                <c:pt idx="7">
                  <c:v>255</c:v>
                </c:pt>
                <c:pt idx="8">
                  <c:v>254</c:v>
                </c:pt>
                <c:pt idx="9">
                  <c:v>236</c:v>
                </c:pt>
                <c:pt idx="10">
                  <c:v>178</c:v>
                </c:pt>
                <c:pt idx="11">
                  <c:v>161</c:v>
                </c:pt>
                <c:pt idx="12">
                  <c:v>132</c:v>
                </c:pt>
                <c:pt idx="13">
                  <c:v>104</c:v>
                </c:pt>
                <c:pt idx="14">
                  <c:v>51</c:v>
                </c:pt>
                <c:pt idx="15">
                  <c:v>3</c:v>
                </c:pt>
              </c:numCache>
            </c:numRef>
          </c:val>
          <c:smooth val="0"/>
          <c:extLst>
            <c:ext xmlns:c16="http://schemas.microsoft.com/office/drawing/2014/chart" uri="{C3380CC4-5D6E-409C-BE32-E72D297353CC}">
              <c16:uniqueId val="{00000001-DABA-4A59-9B7D-57C815A68E3B}"/>
            </c:ext>
          </c:extLst>
        </c:ser>
        <c:ser>
          <c:idx val="2"/>
          <c:order val="2"/>
          <c:tx>
            <c:strRef>
              <c:f>'(2)(xxiii) Not Ready Turnaways'!$H$9:$J$9</c:f>
              <c:strCache>
                <c:ptCount val="1"/>
                <c:pt idx="0">
                  <c:v>MDGV</c:v>
                </c:pt>
              </c:strCache>
            </c:strRef>
          </c:tx>
          <c:cat>
            <c:numRef>
              <c:f>'(2)(xxiii) Not Ready Turnaways'!$A$11:$A$26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'(2)(xxiii) Not Ready Turnaways'!$H$11:$H$26</c:f>
              <c:numCache>
                <c:formatCode>#,##0</c:formatCode>
                <c:ptCount val="16"/>
                <c:pt idx="6">
                  <c:v>98</c:v>
                </c:pt>
                <c:pt idx="7">
                  <c:v>78</c:v>
                </c:pt>
                <c:pt idx="8">
                  <c:v>74</c:v>
                </c:pt>
                <c:pt idx="9">
                  <c:v>84</c:v>
                </c:pt>
                <c:pt idx="10">
                  <c:v>55</c:v>
                </c:pt>
                <c:pt idx="11">
                  <c:v>32</c:v>
                </c:pt>
                <c:pt idx="12">
                  <c:v>28</c:v>
                </c:pt>
                <c:pt idx="13">
                  <c:v>47</c:v>
                </c:pt>
                <c:pt idx="14">
                  <c:v>10</c:v>
                </c:pt>
                <c:pt idx="15">
                  <c:v>0</c:v>
                </c:pt>
              </c:numCache>
            </c:numRef>
          </c:val>
          <c:smooth val="0"/>
          <c:extLst>
            <c:ext xmlns:c16="http://schemas.microsoft.com/office/drawing/2014/chart" uri="{C3380CC4-5D6E-409C-BE32-E72D297353CC}">
              <c16:uniqueId val="{00000002-DABA-4A59-9B7D-57C815A68E3B}"/>
            </c:ext>
          </c:extLst>
        </c:ser>
        <c:ser>
          <c:idx val="3"/>
          <c:order val="3"/>
          <c:tx>
            <c:strRef>
              <c:f>'(2)(xxiii) Not Ready Turnaways'!$Q$9:$S$9</c:f>
              <c:strCache>
                <c:ptCount val="1"/>
                <c:pt idx="0">
                  <c:v>MDDV</c:v>
                </c:pt>
              </c:strCache>
            </c:strRef>
          </c:tx>
          <c:cat>
            <c:numRef>
              <c:f>'(2)(xxiii) Not Ready Turnaways'!$A$11:$A$26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'(2)(xxiii) Not Ready Turnaways'!$Q$11:$Q$26</c:f>
              <c:numCache>
                <c:formatCode>#,##0</c:formatCode>
                <c:ptCount val="16"/>
                <c:pt idx="5">
                  <c:v>7</c:v>
                </c:pt>
                <c:pt idx="6">
                  <c:v>54</c:v>
                </c:pt>
                <c:pt idx="7">
                  <c:v>7</c:v>
                </c:pt>
                <c:pt idx="8">
                  <c:v>18</c:v>
                </c:pt>
                <c:pt idx="9">
                  <c:v>121</c:v>
                </c:pt>
                <c:pt idx="10">
                  <c:v>94</c:v>
                </c:pt>
                <c:pt idx="11">
                  <c:v>76</c:v>
                </c:pt>
                <c:pt idx="12">
                  <c:v>45</c:v>
                </c:pt>
                <c:pt idx="13">
                  <c:v>55</c:v>
                </c:pt>
                <c:pt idx="14">
                  <c:v>11</c:v>
                </c:pt>
                <c:pt idx="15">
                  <c:v>0</c:v>
                </c:pt>
              </c:numCache>
            </c:numRef>
          </c:val>
          <c:smooth val="0"/>
          <c:extLst>
            <c:ext xmlns:c16="http://schemas.microsoft.com/office/drawing/2014/chart" uri="{C3380CC4-5D6E-409C-BE32-E72D297353CC}">
              <c16:uniqueId val="{00000003-DABA-4A59-9B7D-57C815A68E3B}"/>
            </c:ext>
          </c:extLst>
        </c:ser>
        <c:dLbls>
          <c:showLegendKey val="0"/>
          <c:showVal val="0"/>
          <c:showCatName val="0"/>
          <c:showSerName val="0"/>
          <c:showPercent val="0"/>
          <c:showBubbleSize val="0"/>
        </c:dLbls>
        <c:marker val="1"/>
        <c:smooth val="0"/>
        <c:axId val="41816064"/>
        <c:axId val="41817984"/>
      </c:lineChart>
      <c:catAx>
        <c:axId val="41816064"/>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41817984"/>
        <c:crosses val="autoZero"/>
        <c:auto val="1"/>
        <c:lblAlgn val="ctr"/>
        <c:lblOffset val="100"/>
        <c:tickLblSkip val="1"/>
        <c:tickMarkSkip val="1"/>
        <c:noMultiLvlLbl val="0"/>
      </c:catAx>
      <c:valAx>
        <c:axId val="41817984"/>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41816064"/>
        <c:crosses val="autoZero"/>
        <c:crossBetween val="midCat"/>
      </c:valAx>
      <c:spPr>
        <a:noFill/>
        <a:ln w="12700">
          <a:solidFill>
            <a:srgbClr val="808080"/>
          </a:solidFill>
          <a:prstDash val="solid"/>
        </a:ln>
      </c:spPr>
    </c:plotArea>
    <c:legend>
      <c:legendPos val="r"/>
      <c:layout>
        <c:manualLayout>
          <c:xMode val="edge"/>
          <c:yMode val="edge"/>
          <c:x val="0.79428895595543347"/>
          <c:y val="0.19824280439521338"/>
          <c:w val="7.8811222422700514E-2"/>
          <c:h val="0.15510267283603488"/>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paperSize="207"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Turnaways'!$B$9:$D$9</c:f>
              <c:strCache>
                <c:ptCount val="1"/>
                <c:pt idx="0">
                  <c:v>LDGV</c:v>
                </c:pt>
              </c:strCache>
            </c:strRef>
          </c:tx>
          <c:cat>
            <c:numRef>
              <c:f>'(2)(xxiii) Not Ready Turnaways'!$A$11:$A$26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'(2)(xxiii) Not Ready Turnaways'!$D$11:$D$26</c:f>
              <c:numCache>
                <c:formatCode>0.0%</c:formatCode>
                <c:ptCount val="16"/>
                <c:pt idx="0">
                  <c:v>0.15173726796763445</c:v>
                </c:pt>
                <c:pt idx="1">
                  <c:v>0.13568324480927088</c:v>
                </c:pt>
                <c:pt idx="2">
                  <c:v>0.13558441558441559</c:v>
                </c:pt>
                <c:pt idx="3">
                  <c:v>0.11480362537764351</c:v>
                </c:pt>
                <c:pt idx="4">
                  <c:v>0.1049897305787121</c:v>
                </c:pt>
                <c:pt idx="5">
                  <c:v>9.1747211895910785E-2</c:v>
                </c:pt>
                <c:pt idx="6">
                  <c:v>9.4884203249222254E-2</c:v>
                </c:pt>
                <c:pt idx="7">
                  <c:v>0.11182336182336182</c:v>
                </c:pt>
                <c:pt idx="8">
                  <c:v>9.2962866787847306E-2</c:v>
                </c:pt>
                <c:pt idx="9">
                  <c:v>0.1013215859030837</c:v>
                </c:pt>
                <c:pt idx="10">
                  <c:v>0.10326833287558364</c:v>
                </c:pt>
                <c:pt idx="11">
                  <c:v>0.10264900662251655</c:v>
                </c:pt>
                <c:pt idx="12">
                  <c:v>9.2607636068237201E-2</c:v>
                </c:pt>
                <c:pt idx="13">
                  <c:v>0.11032656663724624</c:v>
                </c:pt>
                <c:pt idx="14">
                  <c:v>0.11802853437094682</c:v>
                </c:pt>
                <c:pt idx="15">
                  <c:v>0.2413793103448276</c:v>
                </c:pt>
              </c:numCache>
            </c:numRef>
          </c:val>
          <c:smooth val="0"/>
          <c:extLst>
            <c:ext xmlns:c16="http://schemas.microsoft.com/office/drawing/2014/chart" uri="{C3380CC4-5D6E-409C-BE32-E72D297353CC}">
              <c16:uniqueId val="{00000000-7E0D-41C0-8433-50343E4FA044}"/>
            </c:ext>
          </c:extLst>
        </c:ser>
        <c:ser>
          <c:idx val="1"/>
          <c:order val="1"/>
          <c:tx>
            <c:strRef>
              <c:f>'(2)(xxiii) Not Ready Turnaways'!$E$9:$G$9</c:f>
              <c:strCache>
                <c:ptCount val="1"/>
                <c:pt idx="0">
                  <c:v>LDGT</c:v>
                </c:pt>
              </c:strCache>
            </c:strRef>
          </c:tx>
          <c:val>
            <c:numRef>
              <c:f>'(2)(xxiii) Not Ready Turnaways'!$G$11:$G$26</c:f>
              <c:numCache>
                <c:formatCode>0.0%</c:formatCode>
                <c:ptCount val="16"/>
                <c:pt idx="0">
                  <c:v>0.15292520365341891</c:v>
                </c:pt>
                <c:pt idx="1">
                  <c:v>0.12529604150219917</c:v>
                </c:pt>
                <c:pt idx="2">
                  <c:v>0.12041564792176039</c:v>
                </c:pt>
                <c:pt idx="3">
                  <c:v>0.11670997627386737</c:v>
                </c:pt>
                <c:pt idx="4">
                  <c:v>0.10926133184107442</c:v>
                </c:pt>
                <c:pt idx="5">
                  <c:v>0.1032258064516129</c:v>
                </c:pt>
                <c:pt idx="6">
                  <c:v>9.7550675675675672E-2</c:v>
                </c:pt>
                <c:pt idx="7">
                  <c:v>9.3991890895687435E-2</c:v>
                </c:pt>
                <c:pt idx="8">
                  <c:v>8.610169491525424E-2</c:v>
                </c:pt>
                <c:pt idx="9">
                  <c:v>7.7301015394693751E-2</c:v>
                </c:pt>
                <c:pt idx="10">
                  <c:v>7.6394849785407726E-2</c:v>
                </c:pt>
                <c:pt idx="11">
                  <c:v>7.8960274644433545E-2</c:v>
                </c:pt>
                <c:pt idx="12">
                  <c:v>7.0437566702241189E-2</c:v>
                </c:pt>
                <c:pt idx="13">
                  <c:v>7.492795389048991E-2</c:v>
                </c:pt>
                <c:pt idx="14">
                  <c:v>0.11617312072892938</c:v>
                </c:pt>
                <c:pt idx="15">
                  <c:v>0.13636363636363635</c:v>
                </c:pt>
              </c:numCache>
            </c:numRef>
          </c:val>
          <c:smooth val="0"/>
          <c:extLst>
            <c:ext xmlns:c16="http://schemas.microsoft.com/office/drawing/2014/chart" uri="{C3380CC4-5D6E-409C-BE32-E72D297353CC}">
              <c16:uniqueId val="{00000001-7E0D-41C0-8433-50343E4FA044}"/>
            </c:ext>
          </c:extLst>
        </c:ser>
        <c:ser>
          <c:idx val="2"/>
          <c:order val="2"/>
          <c:tx>
            <c:strRef>
              <c:f>'(2)(xxiii) Not Ready Turnaways'!$H$9:$J$9</c:f>
              <c:strCache>
                <c:ptCount val="1"/>
                <c:pt idx="0">
                  <c:v>MDGV</c:v>
                </c:pt>
              </c:strCache>
            </c:strRef>
          </c:tx>
          <c:val>
            <c:numRef>
              <c:f>'(2)(xxiii) Not Ready Turnaways'!$J$11:$J$25</c:f>
              <c:numCache>
                <c:formatCode>0.0%</c:formatCode>
                <c:ptCount val="15"/>
                <c:pt idx="6">
                  <c:v>0.11303344867358708</c:v>
                </c:pt>
                <c:pt idx="7">
                  <c:v>0.13660245183887915</c:v>
                </c:pt>
                <c:pt idx="8">
                  <c:v>0.15132924335378323</c:v>
                </c:pt>
                <c:pt idx="9">
                  <c:v>0.12389380530973451</c:v>
                </c:pt>
                <c:pt idx="10">
                  <c:v>0.11652542372881355</c:v>
                </c:pt>
                <c:pt idx="11">
                  <c:v>9.03954802259887E-2</c:v>
                </c:pt>
                <c:pt idx="12">
                  <c:v>9.7902097902097904E-2</c:v>
                </c:pt>
                <c:pt idx="13">
                  <c:v>0.12702702702702703</c:v>
                </c:pt>
                <c:pt idx="14">
                  <c:v>0.15384615384615385</c:v>
                </c:pt>
              </c:numCache>
            </c:numRef>
          </c:val>
          <c:smooth val="0"/>
          <c:extLst>
            <c:ext xmlns:c16="http://schemas.microsoft.com/office/drawing/2014/chart" uri="{C3380CC4-5D6E-409C-BE32-E72D297353CC}">
              <c16:uniqueId val="{00000002-7E0D-41C0-8433-50343E4FA044}"/>
            </c:ext>
          </c:extLst>
        </c:ser>
        <c:ser>
          <c:idx val="3"/>
          <c:order val="3"/>
          <c:tx>
            <c:strRef>
              <c:f>'(2)(xxiii) Not Ready Turnaways'!$Q$9:$S$9</c:f>
              <c:strCache>
                <c:ptCount val="1"/>
                <c:pt idx="0">
                  <c:v>MDDV</c:v>
                </c:pt>
              </c:strCache>
            </c:strRef>
          </c:tx>
          <c:val>
            <c:numRef>
              <c:f>'(2)(xxiii) Not Ready Turnaways'!$S$11:$S$25</c:f>
              <c:numCache>
                <c:formatCode>0.0%</c:formatCode>
                <c:ptCount val="15"/>
                <c:pt idx="5">
                  <c:v>3.3980582524271843E-2</c:v>
                </c:pt>
                <c:pt idx="6">
                  <c:v>0.18620689655172415</c:v>
                </c:pt>
                <c:pt idx="7">
                  <c:v>8.5365853658536592E-2</c:v>
                </c:pt>
                <c:pt idx="8">
                  <c:v>0.15254237288135594</c:v>
                </c:pt>
                <c:pt idx="9">
                  <c:v>0.25103734439834025</c:v>
                </c:pt>
                <c:pt idx="10">
                  <c:v>0.25268817204301075</c:v>
                </c:pt>
                <c:pt idx="11">
                  <c:v>0.26666666666666666</c:v>
                </c:pt>
                <c:pt idx="12">
                  <c:v>0.24456521739130435</c:v>
                </c:pt>
                <c:pt idx="13">
                  <c:v>0.26066350710900477</c:v>
                </c:pt>
                <c:pt idx="14">
                  <c:v>0.29729729729729731</c:v>
                </c:pt>
              </c:numCache>
            </c:numRef>
          </c:val>
          <c:smooth val="0"/>
          <c:extLst>
            <c:ext xmlns:c16="http://schemas.microsoft.com/office/drawing/2014/chart" uri="{C3380CC4-5D6E-409C-BE32-E72D297353CC}">
              <c16:uniqueId val="{00000003-7E0D-41C0-8433-50343E4FA044}"/>
            </c:ext>
          </c:extLst>
        </c:ser>
        <c:dLbls>
          <c:showLegendKey val="0"/>
          <c:showVal val="0"/>
          <c:showCatName val="0"/>
          <c:showSerName val="0"/>
          <c:showPercent val="0"/>
          <c:showBubbleSize val="0"/>
        </c:dLbls>
        <c:marker val="1"/>
        <c:smooth val="0"/>
        <c:axId val="119759616"/>
        <c:axId val="119761536"/>
      </c:lineChart>
      <c:catAx>
        <c:axId val="119759616"/>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76"/>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761536"/>
        <c:crosses val="autoZero"/>
        <c:auto val="1"/>
        <c:lblAlgn val="ctr"/>
        <c:lblOffset val="100"/>
        <c:tickLblSkip val="1"/>
        <c:tickMarkSkip val="1"/>
        <c:noMultiLvlLbl val="0"/>
      </c:catAx>
      <c:valAx>
        <c:axId val="119761536"/>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759616"/>
        <c:crosses val="autoZero"/>
        <c:crossBetween val="between"/>
      </c:valAx>
      <c:spPr>
        <a:noFill/>
        <a:ln w="12700">
          <a:solidFill>
            <a:srgbClr val="808080"/>
          </a:solidFill>
          <a:prstDash val="solid"/>
        </a:ln>
      </c:spPr>
    </c:plotArea>
    <c:legend>
      <c:legendPos val="r"/>
      <c:layout>
        <c:manualLayout>
          <c:xMode val="edge"/>
          <c:yMode val="edge"/>
          <c:x val="0.12142552650717325"/>
          <c:y val="0.18716341665345523"/>
          <c:w val="8.0537114068795088E-2"/>
          <c:h val="0.1625683031231834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Failures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09032133695"/>
          <c:y val="3.2745709935864356E-2"/>
        </c:manualLayout>
      </c:layout>
      <c:overlay val="0"/>
      <c:spPr>
        <a:noFill/>
        <a:ln w="25400">
          <a:noFill/>
        </a:ln>
      </c:spPr>
    </c:title>
    <c:autoTitleDeleted val="0"/>
    <c:plotArea>
      <c:layout>
        <c:manualLayout>
          <c:layoutTarget val="inner"/>
          <c:xMode val="edge"/>
          <c:yMode val="edge"/>
          <c:x val="0.11948799195411959"/>
          <c:y val="0.17632263500009224"/>
          <c:w val="0.77951689989116058"/>
          <c:h val="0.65995043385750796"/>
        </c:manualLayout>
      </c:layout>
      <c:lineChart>
        <c:grouping val="standard"/>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 OBD'!$B$10:$B$25</c:f>
              <c:numCache>
                <c:formatCode>#,##0</c:formatCode>
                <c:ptCount val="16"/>
                <c:pt idx="0">
                  <c:v>13989</c:v>
                </c:pt>
                <c:pt idx="1">
                  <c:v>13124</c:v>
                </c:pt>
                <c:pt idx="2">
                  <c:v>11813</c:v>
                </c:pt>
                <c:pt idx="3">
                  <c:v>11365</c:v>
                </c:pt>
                <c:pt idx="4">
                  <c:v>9779</c:v>
                </c:pt>
                <c:pt idx="5">
                  <c:v>7952</c:v>
                </c:pt>
                <c:pt idx="6">
                  <c:v>6596</c:v>
                </c:pt>
                <c:pt idx="7">
                  <c:v>4501</c:v>
                </c:pt>
                <c:pt idx="8">
                  <c:v>4109</c:v>
                </c:pt>
                <c:pt idx="9">
                  <c:v>3632</c:v>
                </c:pt>
                <c:pt idx="10">
                  <c:v>3721</c:v>
                </c:pt>
                <c:pt idx="11">
                  <c:v>4292</c:v>
                </c:pt>
                <c:pt idx="12">
                  <c:v>2532</c:v>
                </c:pt>
                <c:pt idx="13">
                  <c:v>2326</c:v>
                </c:pt>
                <c:pt idx="14">
                  <c:v>840</c:v>
                </c:pt>
                <c:pt idx="15">
                  <c:v>67</c:v>
                </c:pt>
              </c:numCache>
            </c:numRef>
          </c:val>
          <c:smooth val="0"/>
          <c:extLst>
            <c:ext xmlns:c16="http://schemas.microsoft.com/office/drawing/2014/chart" uri="{C3380CC4-5D6E-409C-BE32-E72D297353CC}">
              <c16:uniqueId val="{00000000-D854-41C2-AF9D-875729B756C8}"/>
            </c:ext>
          </c:extLst>
        </c:ser>
        <c:ser>
          <c:idx val="1"/>
          <c:order val="1"/>
          <c:tx>
            <c:strRef>
              <c:f>'(2)(i) OBD'!$E$8:$G$8</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 OBD'!$E$10:$E$25</c:f>
              <c:numCache>
                <c:formatCode>#,##0</c:formatCode>
                <c:ptCount val="16"/>
                <c:pt idx="0">
                  <c:v>10216</c:v>
                </c:pt>
                <c:pt idx="1">
                  <c:v>10721</c:v>
                </c:pt>
                <c:pt idx="2">
                  <c:v>11748</c:v>
                </c:pt>
                <c:pt idx="3">
                  <c:v>10501</c:v>
                </c:pt>
                <c:pt idx="4">
                  <c:v>8315</c:v>
                </c:pt>
                <c:pt idx="5">
                  <c:v>6503</c:v>
                </c:pt>
                <c:pt idx="6">
                  <c:v>5349</c:v>
                </c:pt>
                <c:pt idx="7">
                  <c:v>3058</c:v>
                </c:pt>
                <c:pt idx="8">
                  <c:v>3277</c:v>
                </c:pt>
                <c:pt idx="9">
                  <c:v>3315</c:v>
                </c:pt>
                <c:pt idx="10">
                  <c:v>2484</c:v>
                </c:pt>
                <c:pt idx="11">
                  <c:v>2066</c:v>
                </c:pt>
                <c:pt idx="12">
                  <c:v>1982</c:v>
                </c:pt>
                <c:pt idx="13">
                  <c:v>1433</c:v>
                </c:pt>
                <c:pt idx="14">
                  <c:v>454</c:v>
                </c:pt>
                <c:pt idx="15">
                  <c:v>21</c:v>
                </c:pt>
              </c:numCache>
            </c:numRef>
          </c:val>
          <c:smooth val="0"/>
          <c:extLst>
            <c:ext xmlns:c16="http://schemas.microsoft.com/office/drawing/2014/chart" uri="{C3380CC4-5D6E-409C-BE32-E72D297353CC}">
              <c16:uniqueId val="{00000001-D854-41C2-AF9D-875729B756C8}"/>
            </c:ext>
          </c:extLst>
        </c:ser>
        <c:ser>
          <c:idx val="2"/>
          <c:order val="2"/>
          <c:tx>
            <c:strRef>
              <c:f>'(2)(i) OBD'!$H$8:$J$8</c:f>
              <c:strCache>
                <c:ptCount val="1"/>
                <c:pt idx="0">
                  <c:v>MDGV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 OBD'!$H$10:$H$25</c:f>
              <c:numCache>
                <c:formatCode>#,##0</c:formatCode>
                <c:ptCount val="16"/>
                <c:pt idx="6">
                  <c:v>952</c:v>
                </c:pt>
                <c:pt idx="7">
                  <c:v>606</c:v>
                </c:pt>
                <c:pt idx="8">
                  <c:v>517</c:v>
                </c:pt>
                <c:pt idx="9">
                  <c:v>706</c:v>
                </c:pt>
                <c:pt idx="10">
                  <c:v>506</c:v>
                </c:pt>
                <c:pt idx="11">
                  <c:v>363</c:v>
                </c:pt>
                <c:pt idx="12">
                  <c:v>293</c:v>
                </c:pt>
                <c:pt idx="13">
                  <c:v>385</c:v>
                </c:pt>
                <c:pt idx="14">
                  <c:v>68</c:v>
                </c:pt>
                <c:pt idx="15">
                  <c:v>0</c:v>
                </c:pt>
              </c:numCache>
            </c:numRef>
          </c:val>
          <c:smooth val="0"/>
          <c:extLst>
            <c:ext xmlns:c16="http://schemas.microsoft.com/office/drawing/2014/chart" uri="{C3380CC4-5D6E-409C-BE32-E72D297353CC}">
              <c16:uniqueId val="{00000002-D854-41C2-AF9D-875729B756C8}"/>
            </c:ext>
          </c:extLst>
        </c:ser>
        <c:dLbls>
          <c:showLegendKey val="0"/>
          <c:showVal val="0"/>
          <c:showCatName val="0"/>
          <c:showSerName val="0"/>
          <c:showPercent val="0"/>
          <c:showBubbleSize val="0"/>
        </c:dLbls>
        <c:marker val="1"/>
        <c:smooth val="0"/>
        <c:axId val="127037824"/>
        <c:axId val="127040512"/>
      </c:lineChart>
      <c:catAx>
        <c:axId val="127037824"/>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9862834946"/>
              <c:y val="0.91183995701324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27040512"/>
        <c:crosses val="autoZero"/>
        <c:auto val="1"/>
        <c:lblAlgn val="ctr"/>
        <c:lblOffset val="100"/>
        <c:tickLblSkip val="1"/>
        <c:tickMarkSkip val="1"/>
        <c:noMultiLvlLbl val="0"/>
      </c:catAx>
      <c:valAx>
        <c:axId val="127040512"/>
        <c:scaling>
          <c:orientation val="minMax"/>
          <c:max val="300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4160327416704E-3"/>
              <c:y val="0.352645131956930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27037824"/>
        <c:crosses val="autoZero"/>
        <c:crossBetween val="midCat"/>
        <c:majorUnit val="5000"/>
      </c:valAx>
      <c:spPr>
        <a:noFill/>
        <a:ln w="12700">
          <a:solidFill>
            <a:srgbClr val="808080"/>
          </a:solidFill>
          <a:prstDash val="solid"/>
        </a:ln>
      </c:spPr>
    </c:plotArea>
    <c:legend>
      <c:legendPos val="r"/>
      <c:layout>
        <c:manualLayout>
          <c:xMode val="edge"/>
          <c:yMode val="edge"/>
          <c:x val="0.75960229547578206"/>
          <c:y val="0.20403055917223042"/>
          <c:w val="0.11522057624152948"/>
          <c:h val="0.16876599086531624"/>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 Rate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059025411437432"/>
          <c:y val="3.2828402843506452E-2"/>
        </c:manualLayout>
      </c:layout>
      <c:overlay val="0"/>
      <c:spPr>
        <a:noFill/>
        <a:ln w="25400">
          <a:noFill/>
        </a:ln>
      </c:spPr>
    </c:title>
    <c:autoTitleDeleted val="0"/>
    <c:plotArea>
      <c:layout>
        <c:manualLayout>
          <c:layoutTarget val="inner"/>
          <c:xMode val="edge"/>
          <c:yMode val="edge"/>
          <c:x val="0.10699602810467602"/>
          <c:y val="0.20959647647490087"/>
          <c:w val="0.81344416238554862"/>
          <c:h val="0.61616313566114189"/>
        </c:manualLayout>
      </c:layout>
      <c:scatterChart>
        <c:scatterStyle val="lineMarker"/>
        <c:varyColors val="0"/>
        <c:ser>
          <c:idx val="0"/>
          <c:order val="0"/>
          <c:tx>
            <c:strRef>
              <c:f>'(2)(i) OBD'!$K$8:$M$8</c:f>
              <c:strCache>
                <c:ptCount val="1"/>
                <c:pt idx="0">
                  <c:v>LDDV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 OBD'!$M$10:$M$25</c:f>
              <c:numCache>
                <c:formatCode>0.0%</c:formatCode>
                <c:ptCount val="16"/>
                <c:pt idx="0">
                  <c:v>9.9315068493150679E-2</c:v>
                </c:pt>
                <c:pt idx="1">
                  <c:v>4.7353760445682451E-2</c:v>
                </c:pt>
                <c:pt idx="2">
                  <c:v>0.11188811188811189</c:v>
                </c:pt>
                <c:pt idx="3">
                  <c:v>7.0110701107011064E-2</c:v>
                </c:pt>
                <c:pt idx="4">
                  <c:v>5.1999999999999998E-2</c:v>
                </c:pt>
                <c:pt idx="5">
                  <c:v>6.25E-2</c:v>
                </c:pt>
                <c:pt idx="6">
                  <c:v>0.13513513513513514</c:v>
                </c:pt>
                <c:pt idx="7">
                  <c:v>0.14713896457765668</c:v>
                </c:pt>
                <c:pt idx="8">
                  <c:v>0.16515544041450778</c:v>
                </c:pt>
                <c:pt idx="9">
                  <c:v>0.10536522301228184</c:v>
                </c:pt>
                <c:pt idx="10">
                  <c:v>6.7647058823529407E-2</c:v>
                </c:pt>
                <c:pt idx="11">
                  <c:v>5.8167716917111006E-2</c:v>
                </c:pt>
                <c:pt idx="12">
                  <c:v>3.0648610121168925E-2</c:v>
                </c:pt>
                <c:pt idx="13">
                  <c:v>2.2962962962962963E-2</c:v>
                </c:pt>
                <c:pt idx="14">
                  <c:v>9.3220338983050849E-2</c:v>
                </c:pt>
                <c:pt idx="15">
                  <c:v>0</c:v>
                </c:pt>
              </c:numCache>
            </c:numRef>
          </c:yVal>
          <c:smooth val="0"/>
          <c:extLst>
            <c:ext xmlns:c16="http://schemas.microsoft.com/office/drawing/2014/chart" uri="{C3380CC4-5D6E-409C-BE32-E72D297353CC}">
              <c16:uniqueId val="{00000000-A038-48A1-9E3E-5D613795E6EE}"/>
            </c:ext>
          </c:extLst>
        </c:ser>
        <c:ser>
          <c:idx val="1"/>
          <c:order val="1"/>
          <c:tx>
            <c:strRef>
              <c:f>'(2)(i) OBD'!$N$8:$P$8</c:f>
              <c:strCache>
                <c:ptCount val="1"/>
                <c:pt idx="0">
                  <c:v>LDDT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 OBD'!$P$10:$P$25</c:f>
              <c:numCache>
                <c:formatCode>0.0%</c:formatCode>
                <c:ptCount val="16"/>
                <c:pt idx="0">
                  <c:v>0</c:v>
                </c:pt>
                <c:pt idx="1">
                  <c:v>0</c:v>
                </c:pt>
                <c:pt idx="2">
                  <c:v>0</c:v>
                </c:pt>
                <c:pt idx="3">
                  <c:v>0</c:v>
                </c:pt>
                <c:pt idx="4">
                  <c:v>0.10526315789473684</c:v>
                </c:pt>
                <c:pt idx="5">
                  <c:v>6.9767441860465115E-2</c:v>
                </c:pt>
                <c:pt idx="6">
                  <c:v>6.8965517241379309E-2</c:v>
                </c:pt>
                <c:pt idx="7">
                  <c:v>0.15286624203821655</c:v>
                </c:pt>
                <c:pt idx="8">
                  <c:v>0.171875</c:v>
                </c:pt>
                <c:pt idx="9">
                  <c:v>0.11563169164882227</c:v>
                </c:pt>
                <c:pt idx="10">
                  <c:v>0.10689170182841069</c:v>
                </c:pt>
                <c:pt idx="11">
                  <c:v>9.3253968253968256E-2</c:v>
                </c:pt>
                <c:pt idx="12">
                  <c:v>5.2589641434262951E-2</c:v>
                </c:pt>
                <c:pt idx="13">
                  <c:v>3.1014249790444259E-2</c:v>
                </c:pt>
                <c:pt idx="14">
                  <c:v>5.0955414012738856E-2</c:v>
                </c:pt>
                <c:pt idx="15">
                  <c:v>0</c:v>
                </c:pt>
              </c:numCache>
            </c:numRef>
          </c:yVal>
          <c:smooth val="0"/>
          <c:extLst>
            <c:ext xmlns:c16="http://schemas.microsoft.com/office/drawing/2014/chart" uri="{C3380CC4-5D6E-409C-BE32-E72D297353CC}">
              <c16:uniqueId val="{00000001-A038-48A1-9E3E-5D613795E6EE}"/>
            </c:ext>
          </c:extLst>
        </c:ser>
        <c:ser>
          <c:idx val="2"/>
          <c:order val="2"/>
          <c:tx>
            <c:strRef>
              <c:f>'(2)(i) OBD'!$Q$8:$S$8</c:f>
              <c:strCache>
                <c:ptCount val="1"/>
                <c:pt idx="0">
                  <c:v>MDDV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 OBD'!$S$10:$S$25</c:f>
              <c:numCache>
                <c:formatCode>0.0%</c:formatCode>
                <c:ptCount val="16"/>
                <c:pt idx="5">
                  <c:v>0.11490683229813664</c:v>
                </c:pt>
                <c:pt idx="6">
                  <c:v>0.13983371126228269</c:v>
                </c:pt>
                <c:pt idx="7">
                  <c:v>0.11194029850746269</c:v>
                </c:pt>
                <c:pt idx="8">
                  <c:v>0.13711340206185568</c:v>
                </c:pt>
                <c:pt idx="9">
                  <c:v>0.18903150525087514</c:v>
                </c:pt>
                <c:pt idx="10">
                  <c:v>0.16261261261261262</c:v>
                </c:pt>
                <c:pt idx="11">
                  <c:v>0.14019715224534501</c:v>
                </c:pt>
                <c:pt idx="12">
                  <c:v>0.10249872514023457</c:v>
                </c:pt>
                <c:pt idx="13">
                  <c:v>6.4506359781950337E-2</c:v>
                </c:pt>
                <c:pt idx="14">
                  <c:v>0.11614730878186968</c:v>
                </c:pt>
                <c:pt idx="15">
                  <c:v>0</c:v>
                </c:pt>
              </c:numCache>
            </c:numRef>
          </c:yVal>
          <c:smooth val="0"/>
          <c:extLst>
            <c:ext xmlns:c16="http://schemas.microsoft.com/office/drawing/2014/chart" uri="{C3380CC4-5D6E-409C-BE32-E72D297353CC}">
              <c16:uniqueId val="{00000002-A038-48A1-9E3E-5D613795E6EE}"/>
            </c:ext>
          </c:extLst>
        </c:ser>
        <c:dLbls>
          <c:showLegendKey val="0"/>
          <c:showVal val="0"/>
          <c:showCatName val="0"/>
          <c:showSerName val="0"/>
          <c:showPercent val="0"/>
          <c:showBubbleSize val="0"/>
        </c:dLbls>
        <c:axId val="127892864"/>
        <c:axId val="63165952"/>
      </c:scatterChart>
      <c:valAx>
        <c:axId val="127892864"/>
        <c:scaling>
          <c:orientation val="minMax"/>
          <c:max val="2016"/>
          <c:min val="2001"/>
        </c:scaling>
        <c:delete val="0"/>
        <c:axPos val="b"/>
        <c:title>
          <c:tx>
            <c:rich>
              <a:bodyPr/>
              <a:lstStyle/>
              <a:p>
                <a:pPr>
                  <a:defRPr sz="1000" b="1" i="0" u="none" strike="noStrike" baseline="0">
                    <a:solidFill>
                      <a:srgbClr val="000000"/>
                    </a:solidFill>
                    <a:latin typeface="Arial"/>
                    <a:ea typeface="Arial"/>
                    <a:cs typeface="Arial"/>
                  </a:defRPr>
                </a:pPr>
                <a:r>
                  <a:rPr lang="en-US"/>
                  <a:t>Model Year</a:t>
                </a:r>
              </a:p>
            </c:rich>
          </c:tx>
          <c:layout>
            <c:manualLayout>
              <c:xMode val="edge"/>
              <c:yMode val="edge"/>
              <c:x val="0.46090594867385931"/>
              <c:y val="0.90151747655583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3165952"/>
        <c:crosses val="autoZero"/>
        <c:crossBetween val="midCat"/>
        <c:majorUnit val="1"/>
      </c:valAx>
      <c:valAx>
        <c:axId val="63165952"/>
        <c:scaling>
          <c:orientation val="minMax"/>
          <c:max val="1"/>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Failure Rate (%)</a:t>
                </a:r>
              </a:p>
            </c:rich>
          </c:tx>
          <c:layout>
            <c:manualLayout>
              <c:xMode val="edge"/>
              <c:yMode val="edge"/>
              <c:x val="2.3319668263837183E-2"/>
              <c:y val="0.386364594451271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27892864"/>
        <c:crosses val="autoZero"/>
        <c:crossBetween val="midCat"/>
        <c:majorUnit val="0.1"/>
      </c:valAx>
    </c:plotArea>
    <c:legend>
      <c:legendPos val="r"/>
      <c:layout>
        <c:manualLayout>
          <c:xMode val="edge"/>
          <c:yMode val="edge"/>
          <c:x val="0.71677700074441464"/>
          <c:y val="0.24236368152190804"/>
          <c:w val="0.14266136839419696"/>
          <c:h val="0.1818187432453307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Failures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972622438152839"/>
          <c:y val="3.2663384095457722E-2"/>
        </c:manualLayout>
      </c:layout>
      <c:overlay val="0"/>
      <c:spPr>
        <a:noFill/>
        <a:ln w="25400">
          <a:noFill/>
        </a:ln>
      </c:spPr>
    </c:title>
    <c:autoTitleDeleted val="0"/>
    <c:plotArea>
      <c:layout>
        <c:manualLayout>
          <c:layoutTarget val="inner"/>
          <c:xMode val="edge"/>
          <c:yMode val="edge"/>
          <c:x val="8.9041155448118692E-2"/>
          <c:y val="0.17336683417085441"/>
          <c:w val="0.83245808447390002"/>
          <c:h val="0.66834170854272745"/>
        </c:manualLayout>
      </c:layout>
      <c:lineChart>
        <c:grouping val="standard"/>
        <c:varyColors val="0"/>
        <c:ser>
          <c:idx val="0"/>
          <c:order val="0"/>
          <c:tx>
            <c:strRef>
              <c:f>'(2)(i) OBD'!$K$8:$M$8</c:f>
              <c:strCache>
                <c:ptCount val="1"/>
                <c:pt idx="0">
                  <c:v>LDDV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 OBD'!$K$10:$K$25</c:f>
              <c:numCache>
                <c:formatCode>#,##0</c:formatCode>
                <c:ptCount val="16"/>
                <c:pt idx="0">
                  <c:v>29</c:v>
                </c:pt>
                <c:pt idx="1">
                  <c:v>17</c:v>
                </c:pt>
                <c:pt idx="2">
                  <c:v>16</c:v>
                </c:pt>
                <c:pt idx="3">
                  <c:v>19</c:v>
                </c:pt>
                <c:pt idx="4">
                  <c:v>13</c:v>
                </c:pt>
                <c:pt idx="5">
                  <c:v>2</c:v>
                </c:pt>
                <c:pt idx="6">
                  <c:v>5</c:v>
                </c:pt>
                <c:pt idx="7">
                  <c:v>108</c:v>
                </c:pt>
                <c:pt idx="8">
                  <c:v>255</c:v>
                </c:pt>
                <c:pt idx="9">
                  <c:v>163</c:v>
                </c:pt>
                <c:pt idx="10">
                  <c:v>138</c:v>
                </c:pt>
                <c:pt idx="11">
                  <c:v>120</c:v>
                </c:pt>
                <c:pt idx="12">
                  <c:v>86</c:v>
                </c:pt>
                <c:pt idx="13">
                  <c:v>31</c:v>
                </c:pt>
                <c:pt idx="14">
                  <c:v>11</c:v>
                </c:pt>
                <c:pt idx="15">
                  <c:v>0</c:v>
                </c:pt>
              </c:numCache>
            </c:numRef>
          </c:val>
          <c:smooth val="0"/>
          <c:extLst>
            <c:ext xmlns:c16="http://schemas.microsoft.com/office/drawing/2014/chart" uri="{C3380CC4-5D6E-409C-BE32-E72D297353CC}">
              <c16:uniqueId val="{00000000-17FE-4786-897F-79B4C8EC7B91}"/>
            </c:ext>
          </c:extLst>
        </c:ser>
        <c:ser>
          <c:idx val="1"/>
          <c:order val="1"/>
          <c:tx>
            <c:strRef>
              <c:f>'(2)(i) OBD'!$N$8:$P$8</c:f>
              <c:strCache>
                <c:ptCount val="1"/>
                <c:pt idx="0">
                  <c:v>LDDT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 OBD'!$N$10:$N$25</c:f>
              <c:numCache>
                <c:formatCode>#,##0</c:formatCode>
                <c:ptCount val="16"/>
                <c:pt idx="0">
                  <c:v>0</c:v>
                </c:pt>
                <c:pt idx="1">
                  <c:v>0</c:v>
                </c:pt>
                <c:pt idx="2">
                  <c:v>0</c:v>
                </c:pt>
                <c:pt idx="3">
                  <c:v>0</c:v>
                </c:pt>
                <c:pt idx="4">
                  <c:v>4</c:v>
                </c:pt>
                <c:pt idx="5">
                  <c:v>3</c:v>
                </c:pt>
                <c:pt idx="6">
                  <c:v>4</c:v>
                </c:pt>
                <c:pt idx="7">
                  <c:v>24</c:v>
                </c:pt>
                <c:pt idx="8">
                  <c:v>44</c:v>
                </c:pt>
                <c:pt idx="9">
                  <c:v>54</c:v>
                </c:pt>
                <c:pt idx="10">
                  <c:v>76</c:v>
                </c:pt>
                <c:pt idx="11">
                  <c:v>47</c:v>
                </c:pt>
                <c:pt idx="12">
                  <c:v>66</c:v>
                </c:pt>
                <c:pt idx="13">
                  <c:v>37</c:v>
                </c:pt>
                <c:pt idx="14">
                  <c:v>8</c:v>
                </c:pt>
                <c:pt idx="15">
                  <c:v>0</c:v>
                </c:pt>
              </c:numCache>
            </c:numRef>
          </c:val>
          <c:smooth val="0"/>
          <c:extLst>
            <c:ext xmlns:c16="http://schemas.microsoft.com/office/drawing/2014/chart" uri="{C3380CC4-5D6E-409C-BE32-E72D297353CC}">
              <c16:uniqueId val="{00000001-17FE-4786-897F-79B4C8EC7B91}"/>
            </c:ext>
          </c:extLst>
        </c:ser>
        <c:ser>
          <c:idx val="2"/>
          <c:order val="2"/>
          <c:tx>
            <c:v>MDDV</c:v>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'(2)(i) OBD'!$Q$10:$Q$25</c:f>
              <c:numCache>
                <c:formatCode>#,##0</c:formatCode>
                <c:ptCount val="16"/>
                <c:pt idx="5">
                  <c:v>259</c:v>
                </c:pt>
                <c:pt idx="6">
                  <c:v>370</c:v>
                </c:pt>
                <c:pt idx="7">
                  <c:v>105</c:v>
                </c:pt>
                <c:pt idx="8">
                  <c:v>133</c:v>
                </c:pt>
                <c:pt idx="9">
                  <c:v>486</c:v>
                </c:pt>
                <c:pt idx="10">
                  <c:v>361</c:v>
                </c:pt>
                <c:pt idx="11">
                  <c:v>256</c:v>
                </c:pt>
                <c:pt idx="12">
                  <c:v>201</c:v>
                </c:pt>
                <c:pt idx="13">
                  <c:v>213</c:v>
                </c:pt>
                <c:pt idx="14">
                  <c:v>41</c:v>
                </c:pt>
                <c:pt idx="15">
                  <c:v>0</c:v>
                </c:pt>
              </c:numCache>
            </c:numRef>
          </c:val>
          <c:smooth val="0"/>
          <c:extLst>
            <c:ext xmlns:c16="http://schemas.microsoft.com/office/drawing/2014/chart" uri="{C3380CC4-5D6E-409C-BE32-E72D297353CC}">
              <c16:uniqueId val="{00000002-17FE-4786-897F-79B4C8EC7B91}"/>
            </c:ext>
          </c:extLst>
        </c:ser>
        <c:dLbls>
          <c:showLegendKey val="0"/>
          <c:showVal val="0"/>
          <c:showCatName val="0"/>
          <c:showSerName val="0"/>
          <c:showPercent val="0"/>
          <c:showBubbleSize val="0"/>
        </c:dLbls>
        <c:marker val="1"/>
        <c:smooth val="0"/>
        <c:axId val="63183488"/>
        <c:axId val="63218816"/>
      </c:lineChart>
      <c:catAx>
        <c:axId val="63183488"/>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3698665326409075"/>
              <c:y val="0.91708529837464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3218816"/>
        <c:crosses val="autoZero"/>
        <c:auto val="1"/>
        <c:lblAlgn val="ctr"/>
        <c:lblOffset val="100"/>
        <c:tickLblSkip val="1"/>
        <c:tickMarkSkip val="1"/>
        <c:noMultiLvlLbl val="0"/>
      </c:catAx>
      <c:valAx>
        <c:axId val="63218816"/>
        <c:scaling>
          <c:orientation val="minMax"/>
          <c:max val="6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6.849276819121051E-3"/>
              <c:y val="0.354271428472496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3183488"/>
        <c:crosses val="autoZero"/>
        <c:crossBetween val="midCat"/>
        <c:majorUnit val="50"/>
        <c:minorUnit val="20"/>
      </c:valAx>
      <c:spPr>
        <a:noFill/>
        <a:ln w="12700">
          <a:solidFill>
            <a:srgbClr val="808080"/>
          </a:solidFill>
          <a:prstDash val="solid"/>
        </a:ln>
      </c:spPr>
    </c:plotArea>
    <c:legend>
      <c:legendPos val="r"/>
      <c:layout>
        <c:manualLayout>
          <c:xMode val="edge"/>
          <c:yMode val="edge"/>
          <c:x val="0.11342743061372597"/>
          <c:y val="0.20175042763454037"/>
          <c:w val="0.10958912715697776"/>
          <c:h val="0.16834160901391287"/>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5AF-43D6-99EF-13BD27818AA7}"/>
            </c:ext>
          </c:extLst>
        </c:ser>
        <c:dLbls>
          <c:showLegendKey val="0"/>
          <c:showVal val="0"/>
          <c:showCatName val="0"/>
          <c:showSerName val="0"/>
          <c:showPercent val="0"/>
          <c:showBubbleSize val="0"/>
        </c:dLbls>
        <c:marker val="1"/>
        <c:smooth val="0"/>
        <c:axId val="63243392"/>
        <c:axId val="63245696"/>
      </c:lineChart>
      <c:catAx>
        <c:axId val="63243392"/>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63245696"/>
        <c:crosses val="autoZero"/>
        <c:auto val="1"/>
        <c:lblAlgn val="ctr"/>
        <c:lblOffset val="100"/>
        <c:tickLblSkip val="1"/>
        <c:tickMarkSkip val="1"/>
        <c:noMultiLvlLbl val="0"/>
      </c:catAx>
      <c:valAx>
        <c:axId val="63245696"/>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6324339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'(2)(i) OBD'!$B$8:$D$8</c:f>
              <c:strCache>
                <c:ptCount val="1"/>
                <c:pt idx="0">
                  <c:v>LDGV</c:v>
                </c:pt>
              </c:strCache>
            </c:strRef>
          </c:tx>
          <c:xVal>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 OBD'!$D$10:$D$25</c:f>
              <c:numCache>
                <c:formatCode>0.0%</c:formatCode>
                <c:ptCount val="16"/>
                <c:pt idx="0">
                  <c:v>0.17667563369075134</c:v>
                </c:pt>
                <c:pt idx="1">
                  <c:v>0.13785279875634171</c:v>
                </c:pt>
                <c:pt idx="2">
                  <c:v>0.11437506656468151</c:v>
                </c:pt>
                <c:pt idx="3">
                  <c:v>9.5481735389992273E-2</c:v>
                </c:pt>
                <c:pt idx="4">
                  <c:v>8.2968506074798068E-2</c:v>
                </c:pt>
                <c:pt idx="5">
                  <c:v>5.7099773812515707E-2</c:v>
                </c:pt>
                <c:pt idx="6">
                  <c:v>5.0052359199283664E-2</c:v>
                </c:pt>
                <c:pt idx="7">
                  <c:v>3.8056988247230909E-2</c:v>
                </c:pt>
                <c:pt idx="8">
                  <c:v>2.9951380941620684E-2</c:v>
                </c:pt>
                <c:pt idx="9">
                  <c:v>2.807342995169082E-2</c:v>
                </c:pt>
                <c:pt idx="10">
                  <c:v>2.3759809461780614E-2</c:v>
                </c:pt>
                <c:pt idx="11">
                  <c:v>2.4520950215386726E-2</c:v>
                </c:pt>
                <c:pt idx="12">
                  <c:v>1.6296162807162073E-2</c:v>
                </c:pt>
                <c:pt idx="13">
                  <c:v>1.5127077859577015E-2</c:v>
                </c:pt>
                <c:pt idx="14">
                  <c:v>2.5005209418628882E-2</c:v>
                </c:pt>
                <c:pt idx="15">
                  <c:v>0.11652173913043479</c:v>
                </c:pt>
              </c:numCache>
            </c:numRef>
          </c:yVal>
          <c:smooth val="0"/>
          <c:extLst>
            <c:ext xmlns:c16="http://schemas.microsoft.com/office/drawing/2014/chart" uri="{C3380CC4-5D6E-409C-BE32-E72D297353CC}">
              <c16:uniqueId val="{00000000-E7DC-48AB-86CE-98F0BE3DCBFD}"/>
            </c:ext>
          </c:extLst>
        </c:ser>
        <c:ser>
          <c:idx val="1"/>
          <c:order val="1"/>
          <c:tx>
            <c:strRef>
              <c:f>'(2)(i) OBD'!$E$8:$G$8</c:f>
              <c:strCache>
                <c:ptCount val="1"/>
                <c:pt idx="0">
                  <c:v>LDGT</c:v>
                </c:pt>
              </c:strCache>
            </c:strRef>
          </c:tx>
          <c:xVal>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 OBD'!$G$10:$G$25</c:f>
              <c:numCache>
                <c:formatCode>0.0%</c:formatCode>
                <c:ptCount val="16"/>
                <c:pt idx="0">
                  <c:v>0.17089613409391258</c:v>
                </c:pt>
                <c:pt idx="1">
                  <c:v>0.14465357889765904</c:v>
                </c:pt>
                <c:pt idx="2">
                  <c:v>0.11667030806204938</c:v>
                </c:pt>
                <c:pt idx="3">
                  <c:v>9.8977331636740662E-2</c:v>
                </c:pt>
                <c:pt idx="4">
                  <c:v>7.8526367482623149E-2</c:v>
                </c:pt>
                <c:pt idx="5">
                  <c:v>6.0995169535243636E-2</c:v>
                </c:pt>
                <c:pt idx="6">
                  <c:v>4.7363527692920709E-2</c:v>
                </c:pt>
                <c:pt idx="7">
                  <c:v>4.0240018948864385E-2</c:v>
                </c:pt>
                <c:pt idx="8">
                  <c:v>3.0250161543432106E-2</c:v>
                </c:pt>
                <c:pt idx="9">
                  <c:v>2.4350291615860376E-2</c:v>
                </c:pt>
                <c:pt idx="10">
                  <c:v>1.9200296816182665E-2</c:v>
                </c:pt>
                <c:pt idx="11">
                  <c:v>1.4946753096423198E-2</c:v>
                </c:pt>
                <c:pt idx="12">
                  <c:v>1.2036120506950222E-2</c:v>
                </c:pt>
                <c:pt idx="13">
                  <c:v>7.9879595306446664E-3</c:v>
                </c:pt>
                <c:pt idx="14">
                  <c:v>1.3251992177238098E-2</c:v>
                </c:pt>
                <c:pt idx="15">
                  <c:v>0.19266055045871561</c:v>
                </c:pt>
              </c:numCache>
            </c:numRef>
          </c:yVal>
          <c:smooth val="0"/>
          <c:extLst>
            <c:ext xmlns:c16="http://schemas.microsoft.com/office/drawing/2014/chart" uri="{C3380CC4-5D6E-409C-BE32-E72D297353CC}">
              <c16:uniqueId val="{00000001-E7DC-48AB-86CE-98F0BE3DCBFD}"/>
            </c:ext>
          </c:extLst>
        </c:ser>
        <c:ser>
          <c:idx val="2"/>
          <c:order val="2"/>
          <c:tx>
            <c:strRef>
              <c:f>'(2)(i) OBD'!$H$8:$J$8</c:f>
              <c:strCache>
                <c:ptCount val="1"/>
                <c:pt idx="0">
                  <c:v>MDGV</c:v>
                </c:pt>
              </c:strCache>
            </c:strRef>
          </c:tx>
          <c:xVal>
            <c:numRef>
              <c:f>'(2)(i) OBD'!$A$10:$A$25</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'(2)(i) OBD'!$J$10:$J$25</c:f>
              <c:numCache>
                <c:formatCode>0.0%</c:formatCode>
                <c:ptCount val="16"/>
                <c:pt idx="6">
                  <c:v>0.10333224791056117</c:v>
                </c:pt>
                <c:pt idx="7">
                  <c:v>0.10016528925619834</c:v>
                </c:pt>
                <c:pt idx="8">
                  <c:v>8.6890756302521008E-2</c:v>
                </c:pt>
                <c:pt idx="9">
                  <c:v>7.3350649350649347E-2</c:v>
                </c:pt>
                <c:pt idx="10">
                  <c:v>5.1080153442358167E-2</c:v>
                </c:pt>
                <c:pt idx="11">
                  <c:v>4.0217150454243296E-2</c:v>
                </c:pt>
                <c:pt idx="12">
                  <c:v>2.7992739084742525E-2</c:v>
                </c:pt>
                <c:pt idx="13">
                  <c:v>2.1883703745807993E-2</c:v>
                </c:pt>
                <c:pt idx="14">
                  <c:v>3.4034034034034037E-2</c:v>
                </c:pt>
                <c:pt idx="15">
                  <c:v>0</c:v>
                </c:pt>
              </c:numCache>
            </c:numRef>
          </c:yVal>
          <c:smooth val="0"/>
          <c:extLst>
            <c:ext xmlns:c16="http://schemas.microsoft.com/office/drawing/2014/chart" uri="{C3380CC4-5D6E-409C-BE32-E72D297353CC}">
              <c16:uniqueId val="{00000002-E7DC-48AB-86CE-98F0BE3DCBFD}"/>
            </c:ext>
          </c:extLst>
        </c:ser>
        <c:dLbls>
          <c:showLegendKey val="0"/>
          <c:showVal val="0"/>
          <c:showCatName val="0"/>
          <c:showSerName val="0"/>
          <c:showPercent val="0"/>
          <c:showBubbleSize val="0"/>
        </c:dLbls>
        <c:axId val="63283968"/>
        <c:axId val="63285888"/>
      </c:scatterChart>
      <c:valAx>
        <c:axId val="63283968"/>
        <c:scaling>
          <c:orientation val="minMax"/>
          <c:max val="2017"/>
          <c:min val="2002"/>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3285888"/>
        <c:crosses val="autoZero"/>
        <c:crossBetween val="midCat"/>
        <c:majorUnit val="1"/>
      </c:valAx>
      <c:valAx>
        <c:axId val="63285888"/>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63283968"/>
        <c:crosses val="autoZero"/>
        <c:crossBetween val="midCat"/>
        <c:majorUnit val="5.000000000000001E-2"/>
      </c:valAx>
    </c:plotArea>
    <c:legend>
      <c:legendPos val="r"/>
      <c:layout>
        <c:manualLayout>
          <c:xMode val="edge"/>
          <c:yMode val="edge"/>
          <c:x val="0.71360144338393761"/>
          <c:y val="0.22031294681515193"/>
          <c:w val="0.10003426987230628"/>
          <c:h val="0.1681090701173088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chart" Target="../charts/chart3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 Id="rId4" Type="http://schemas.openxmlformats.org/officeDocument/2006/relationships/chart" Target="../charts/chart4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10" Type="http://schemas.openxmlformats.org/officeDocument/2006/relationships/chart" Target="../charts/chart13.xml"/><Relationship Id="rId4" Type="http://schemas.openxmlformats.org/officeDocument/2006/relationships/chart" Target="../charts/chart7.xml"/><Relationship Id="rId9"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28575</xdr:colOff>
      <xdr:row>20</xdr:row>
      <xdr:rowOff>76200</xdr:rowOff>
    </xdr:from>
    <xdr:to>
      <xdr:col>9</xdr:col>
      <xdr:colOff>581025</xdr:colOff>
      <xdr:row>20</xdr:row>
      <xdr:rowOff>76200</xdr:rowOff>
    </xdr:to>
    <xdr:sp macro="" textlink="">
      <xdr:nvSpPr>
        <xdr:cNvPr id="1031" name="Line 1">
          <a:extLst>
            <a:ext uri="{FF2B5EF4-FFF2-40B4-BE49-F238E27FC236}">
              <a16:creationId xmlns:a16="http://schemas.microsoft.com/office/drawing/2014/main" id="{00000000-0008-0000-0000-000007040000}"/>
            </a:ext>
          </a:extLst>
        </xdr:cNvPr>
        <xdr:cNvSpPr>
          <a:spLocks noChangeShapeType="1"/>
        </xdr:cNvSpPr>
      </xdr:nvSpPr>
      <xdr:spPr bwMode="auto">
        <a:xfrm>
          <a:off x="1485900" y="4114800"/>
          <a:ext cx="5429250" cy="0"/>
        </a:xfrm>
        <a:prstGeom prst="line">
          <a:avLst/>
        </a:prstGeom>
        <a:noFill/>
        <a:ln w="9525">
          <a:solidFill>
            <a:srgbClr val="000000"/>
          </a:solidFill>
          <a:round/>
          <a:headEnd type="none" w="med" len="lg"/>
          <a:tailEnd type="none" w="med" len="lg"/>
        </a:ln>
      </xdr:spPr>
    </xdr:sp>
    <xdr:clientData/>
  </xdr:twoCellAnchor>
  <xdr:twoCellAnchor editAs="oneCell">
    <xdr:from>
      <xdr:col>0</xdr:col>
      <xdr:colOff>28575</xdr:colOff>
      <xdr:row>4</xdr:row>
      <xdr:rowOff>76200</xdr:rowOff>
    </xdr:from>
    <xdr:to>
      <xdr:col>1</xdr:col>
      <xdr:colOff>47625</xdr:colOff>
      <xdr:row>11</xdr:row>
      <xdr:rowOff>57150</xdr:rowOff>
    </xdr:to>
    <xdr:pic>
      <xdr:nvPicPr>
        <xdr:cNvPr id="1032" name="Picture 2">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723900"/>
          <a:ext cx="1476375" cy="11525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27</xdr:row>
      <xdr:rowOff>104775</xdr:rowOff>
    </xdr:from>
    <xdr:to>
      <xdr:col>16</xdr:col>
      <xdr:colOff>12700</xdr:colOff>
      <xdr:row>61</xdr:row>
      <xdr:rowOff>76200</xdr:rowOff>
    </xdr:to>
    <xdr:graphicFrame macro="">
      <xdr:nvGraphicFramePr>
        <xdr:cNvPr id="24583" name="Chart 1">
          <a:extLst>
            <a:ext uri="{FF2B5EF4-FFF2-40B4-BE49-F238E27FC236}">
              <a16:creationId xmlns:a16="http://schemas.microsoft.com/office/drawing/2014/main" id="{00000000-0008-0000-0A00-000007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123825</xdr:rowOff>
    </xdr:from>
    <xdr:to>
      <xdr:col>16</xdr:col>
      <xdr:colOff>12700</xdr:colOff>
      <xdr:row>97</xdr:row>
      <xdr:rowOff>85725</xdr:rowOff>
    </xdr:to>
    <xdr:graphicFrame macro="">
      <xdr:nvGraphicFramePr>
        <xdr:cNvPr id="24584" name="Chart 2">
          <a:extLst>
            <a:ext uri="{FF2B5EF4-FFF2-40B4-BE49-F238E27FC236}">
              <a16:creationId xmlns:a16="http://schemas.microsoft.com/office/drawing/2014/main" id="{00000000-0008-0000-0A00-000008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27</xdr:row>
      <xdr:rowOff>9525</xdr:rowOff>
    </xdr:from>
    <xdr:to>
      <xdr:col>15</xdr:col>
      <xdr:colOff>508000</xdr:colOff>
      <xdr:row>61</xdr:row>
      <xdr:rowOff>0</xdr:rowOff>
    </xdr:to>
    <xdr:graphicFrame macro="">
      <xdr:nvGraphicFramePr>
        <xdr:cNvPr id="27655" name="Chart 1">
          <a:extLst>
            <a:ext uri="{FF2B5EF4-FFF2-40B4-BE49-F238E27FC236}">
              <a16:creationId xmlns:a16="http://schemas.microsoft.com/office/drawing/2014/main" id="{00000000-0008-0000-0B00-000007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161925</xdr:rowOff>
    </xdr:from>
    <xdr:to>
      <xdr:col>16</xdr:col>
      <xdr:colOff>12700</xdr:colOff>
      <xdr:row>97</xdr:row>
      <xdr:rowOff>152400</xdr:rowOff>
    </xdr:to>
    <xdr:graphicFrame macro="">
      <xdr:nvGraphicFramePr>
        <xdr:cNvPr id="27656" name="Chart 2">
          <a:extLst>
            <a:ext uri="{FF2B5EF4-FFF2-40B4-BE49-F238E27FC236}">
              <a16:creationId xmlns:a16="http://schemas.microsoft.com/office/drawing/2014/main" id="{00000000-0008-0000-0B00-000008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graphicFrame macro="">
      <xdr:nvGraphicFramePr>
        <xdr:cNvPr id="30727" name="Chart 1">
          <a:extLst>
            <a:ext uri="{FF2B5EF4-FFF2-40B4-BE49-F238E27FC236}">
              <a16:creationId xmlns:a16="http://schemas.microsoft.com/office/drawing/2014/main" id="{00000000-0008-0000-0C00-000007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0</xdr:col>
      <xdr:colOff>0</xdr:colOff>
      <xdr:row>28</xdr:row>
      <xdr:rowOff>0</xdr:rowOff>
    </xdr:to>
    <xdr:graphicFrame macro="">
      <xdr:nvGraphicFramePr>
        <xdr:cNvPr id="30728" name="Chart 2">
          <a:extLst>
            <a:ext uri="{FF2B5EF4-FFF2-40B4-BE49-F238E27FC236}">
              <a16:creationId xmlns:a16="http://schemas.microsoft.com/office/drawing/2014/main" id="{00000000-0008-0000-0C00-000008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619125</xdr:colOff>
      <xdr:row>28</xdr:row>
      <xdr:rowOff>0</xdr:rowOff>
    </xdr:from>
    <xdr:to>
      <xdr:col>11</xdr:col>
      <xdr:colOff>590550</xdr:colOff>
      <xdr:row>28</xdr:row>
      <xdr:rowOff>0</xdr:rowOff>
    </xdr:to>
    <xdr:graphicFrame macro="">
      <xdr:nvGraphicFramePr>
        <xdr:cNvPr id="33799" name="Chart 1">
          <a:extLst>
            <a:ext uri="{FF2B5EF4-FFF2-40B4-BE49-F238E27FC236}">
              <a16:creationId xmlns:a16="http://schemas.microsoft.com/office/drawing/2014/main" id="{00000000-0008-0000-0E00-000007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619125</xdr:colOff>
      <xdr:row>28</xdr:row>
      <xdr:rowOff>0</xdr:rowOff>
    </xdr:from>
    <xdr:to>
      <xdr:col>12</xdr:col>
      <xdr:colOff>9525</xdr:colOff>
      <xdr:row>28</xdr:row>
      <xdr:rowOff>0</xdr:rowOff>
    </xdr:to>
    <xdr:graphicFrame macro="">
      <xdr:nvGraphicFramePr>
        <xdr:cNvPr id="33800" name="Chart 2">
          <a:extLst>
            <a:ext uri="{FF2B5EF4-FFF2-40B4-BE49-F238E27FC236}">
              <a16:creationId xmlns:a16="http://schemas.microsoft.com/office/drawing/2014/main" id="{00000000-0008-0000-0E00-000008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32</xdr:row>
      <xdr:rowOff>104775</xdr:rowOff>
    </xdr:from>
    <xdr:to>
      <xdr:col>12</xdr:col>
      <xdr:colOff>171450</xdr:colOff>
      <xdr:row>58</xdr:row>
      <xdr:rowOff>133350</xdr:rowOff>
    </xdr:to>
    <xdr:graphicFrame macro="">
      <xdr:nvGraphicFramePr>
        <xdr:cNvPr id="36871" name="Chart 1">
          <a:extLst>
            <a:ext uri="{FF2B5EF4-FFF2-40B4-BE49-F238E27FC236}">
              <a16:creationId xmlns:a16="http://schemas.microsoft.com/office/drawing/2014/main" id="{00000000-0008-0000-0F00-000007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59</xdr:row>
      <xdr:rowOff>66675</xdr:rowOff>
    </xdr:from>
    <xdr:to>
      <xdr:col>12</xdr:col>
      <xdr:colOff>180975</xdr:colOff>
      <xdr:row>91</xdr:row>
      <xdr:rowOff>9525</xdr:rowOff>
    </xdr:to>
    <xdr:graphicFrame macro="">
      <xdr:nvGraphicFramePr>
        <xdr:cNvPr id="36872" name="Chart 2">
          <a:extLst>
            <a:ext uri="{FF2B5EF4-FFF2-40B4-BE49-F238E27FC236}">
              <a16:creationId xmlns:a16="http://schemas.microsoft.com/office/drawing/2014/main" id="{00000000-0008-0000-0F00-000008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32</xdr:row>
      <xdr:rowOff>104775</xdr:rowOff>
    </xdr:from>
    <xdr:to>
      <xdr:col>12</xdr:col>
      <xdr:colOff>171450</xdr:colOff>
      <xdr:row>58</xdr:row>
      <xdr:rowOff>133350</xdr:rowOff>
    </xdr:to>
    <xdr:graphicFrame macro="">
      <xdr:nvGraphicFramePr>
        <xdr:cNvPr id="4" name="Chart 1">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59</xdr:row>
      <xdr:rowOff>66675</xdr:rowOff>
    </xdr:from>
    <xdr:to>
      <xdr:col>12</xdr:col>
      <xdr:colOff>180975</xdr:colOff>
      <xdr:row>91</xdr:row>
      <xdr:rowOff>9525</xdr:rowOff>
    </xdr:to>
    <xdr:graphicFrame macro="">
      <xdr:nvGraphicFramePr>
        <xdr:cNvPr id="5" name="Chart 2">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85725</xdr:colOff>
      <xdr:row>26</xdr:row>
      <xdr:rowOff>76200</xdr:rowOff>
    </xdr:from>
    <xdr:to>
      <xdr:col>13</xdr:col>
      <xdr:colOff>419100</xdr:colOff>
      <xdr:row>61</xdr:row>
      <xdr:rowOff>76200</xdr:rowOff>
    </xdr:to>
    <xdr:graphicFrame macro="">
      <xdr:nvGraphicFramePr>
        <xdr:cNvPr id="39943" name="Chart 1">
          <a:extLst>
            <a:ext uri="{FF2B5EF4-FFF2-40B4-BE49-F238E27FC236}">
              <a16:creationId xmlns:a16="http://schemas.microsoft.com/office/drawing/2014/main" id="{00000000-0008-0000-1000-0000079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64</xdr:row>
      <xdr:rowOff>0</xdr:rowOff>
    </xdr:from>
    <xdr:to>
      <xdr:col>13</xdr:col>
      <xdr:colOff>466725</xdr:colOff>
      <xdr:row>100</xdr:row>
      <xdr:rowOff>38100</xdr:rowOff>
    </xdr:to>
    <xdr:graphicFrame macro="">
      <xdr:nvGraphicFramePr>
        <xdr:cNvPr id="39944" name="Chart 2">
          <a:extLst>
            <a:ext uri="{FF2B5EF4-FFF2-40B4-BE49-F238E27FC236}">
              <a16:creationId xmlns:a16="http://schemas.microsoft.com/office/drawing/2014/main" id="{00000000-0008-0000-1000-0000089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0.01738</cdr:x>
      <cdr:y>0.2363</cdr:y>
    </cdr:from>
    <cdr:to>
      <cdr:x>0.04853</cdr:x>
      <cdr:y>0.7942</cdr:y>
    </cdr:to>
    <cdr:sp macro="" textlink="">
      <cdr:nvSpPr>
        <cdr:cNvPr id="73729" name="Text Box 1"/>
        <cdr:cNvSpPr txBox="1">
          <a:spLocks xmlns:a="http://schemas.openxmlformats.org/drawingml/2006/main" noChangeArrowheads="1"/>
        </cdr:cNvSpPr>
      </cdr:nvSpPr>
      <cdr:spPr bwMode="auto">
        <a:xfrm xmlns:a="http://schemas.openxmlformats.org/drawingml/2006/main">
          <a:off x="153327" y="1405407"/>
          <a:ext cx="269134" cy="3310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75" b="1" i="0" u="none" strike="noStrike" baseline="0">
              <a:solidFill>
                <a:srgbClr val="000000"/>
              </a:solidFill>
              <a:latin typeface="Arial"/>
              <a:cs typeface="Arial"/>
            </a:rPr>
            <a:t>Number of </a:t>
          </a:r>
          <a:r>
            <a:rPr lang="en-US" sz="1400" b="1" i="0" u="none" strike="noStrike" baseline="0">
              <a:solidFill>
                <a:srgbClr val="000000"/>
              </a:solidFill>
              <a:latin typeface="Arial"/>
              <a:cs typeface="Arial"/>
            </a:rPr>
            <a:t>Passing</a:t>
          </a:r>
          <a:r>
            <a:rPr lang="en-US" sz="1375" b="1" i="0" u="none" strike="noStrike" baseline="0">
              <a:solidFill>
                <a:srgbClr val="000000"/>
              </a:solidFill>
              <a:latin typeface="Arial"/>
              <a:cs typeface="Arial"/>
            </a:rPr>
            <a:t> OBD </a:t>
          </a:r>
          <a:r>
            <a:rPr lang="en-US" sz="1400" b="1" i="0" u="none" strike="noStrike" baseline="0">
              <a:solidFill>
                <a:srgbClr val="000000"/>
              </a:solidFill>
              <a:latin typeface="Arial"/>
              <a:cs typeface="Arial"/>
            </a:rPr>
            <a:t>Tests</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733425</xdr:colOff>
      <xdr:row>26</xdr:row>
      <xdr:rowOff>9525</xdr:rowOff>
    </xdr:from>
    <xdr:to>
      <xdr:col>15</xdr:col>
      <xdr:colOff>114300</xdr:colOff>
      <xdr:row>60</xdr:row>
      <xdr:rowOff>57150</xdr:rowOff>
    </xdr:to>
    <xdr:graphicFrame macro="">
      <xdr:nvGraphicFramePr>
        <xdr:cNvPr id="43015" name="Chart 1">
          <a:extLst>
            <a:ext uri="{FF2B5EF4-FFF2-40B4-BE49-F238E27FC236}">
              <a16:creationId xmlns:a16="http://schemas.microsoft.com/office/drawing/2014/main" id="{00000000-0008-0000-1100-000007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60</xdr:row>
      <xdr:rowOff>85725</xdr:rowOff>
    </xdr:from>
    <xdr:to>
      <xdr:col>15</xdr:col>
      <xdr:colOff>114300</xdr:colOff>
      <xdr:row>95</xdr:row>
      <xdr:rowOff>0</xdr:rowOff>
    </xdr:to>
    <xdr:graphicFrame macro="">
      <xdr:nvGraphicFramePr>
        <xdr:cNvPr id="43016" name="Chart 2">
          <a:extLst>
            <a:ext uri="{FF2B5EF4-FFF2-40B4-BE49-F238E27FC236}">
              <a16:creationId xmlns:a16="http://schemas.microsoft.com/office/drawing/2014/main" id="{00000000-0008-0000-1100-000008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0.0215</cdr:x>
      <cdr:y>0.28099</cdr:y>
    </cdr:from>
    <cdr:to>
      <cdr:x>0.06051</cdr:x>
      <cdr:y>0.82224</cdr:y>
    </cdr:to>
    <cdr:sp macro="" textlink="">
      <cdr:nvSpPr>
        <cdr:cNvPr id="74753" name="Text Box 1"/>
        <cdr:cNvSpPr txBox="1">
          <a:spLocks xmlns:a="http://schemas.openxmlformats.org/drawingml/2006/main" noChangeArrowheads="1"/>
        </cdr:cNvSpPr>
      </cdr:nvSpPr>
      <cdr:spPr bwMode="auto">
        <a:xfrm xmlns:a="http://schemas.openxmlformats.org/drawingml/2006/main">
          <a:off x="168467" y="1595672"/>
          <a:ext cx="299861" cy="30674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25" b="1" i="0" u="none" strike="noStrike" baseline="0">
              <a:solidFill>
                <a:srgbClr val="000000"/>
              </a:solidFill>
              <a:latin typeface="Arial"/>
              <a:cs typeface="Arial"/>
            </a:rPr>
            <a:t>Number of Failing OBD Tests</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495300</xdr:colOff>
      <xdr:row>28</xdr:row>
      <xdr:rowOff>104775</xdr:rowOff>
    </xdr:from>
    <xdr:to>
      <xdr:col>14</xdr:col>
      <xdr:colOff>333375</xdr:colOff>
      <xdr:row>61</xdr:row>
      <xdr:rowOff>47625</xdr:rowOff>
    </xdr:to>
    <xdr:graphicFrame macro="">
      <xdr:nvGraphicFramePr>
        <xdr:cNvPr id="46084" name="Chart 2">
          <a:extLst>
            <a:ext uri="{FF2B5EF4-FFF2-40B4-BE49-F238E27FC236}">
              <a16:creationId xmlns:a16="http://schemas.microsoft.com/office/drawing/2014/main" id="{00000000-0008-0000-1200-000004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246528</xdr:colOff>
      <xdr:row>302</xdr:row>
      <xdr:rowOff>0</xdr:rowOff>
    </xdr:from>
    <xdr:to>
      <xdr:col>5</xdr:col>
      <xdr:colOff>22411</xdr:colOff>
      <xdr:row>330</xdr:row>
      <xdr:rowOff>11206</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28575</xdr:colOff>
      <xdr:row>26</xdr:row>
      <xdr:rowOff>0</xdr:rowOff>
    </xdr:from>
    <xdr:to>
      <xdr:col>10</xdr:col>
      <xdr:colOff>0</xdr:colOff>
      <xdr:row>26</xdr:row>
      <xdr:rowOff>0</xdr:rowOff>
    </xdr:to>
    <xdr:graphicFrame macro="">
      <xdr:nvGraphicFramePr>
        <xdr:cNvPr id="48135" name="Chart 5">
          <a:extLst>
            <a:ext uri="{FF2B5EF4-FFF2-40B4-BE49-F238E27FC236}">
              <a16:creationId xmlns:a16="http://schemas.microsoft.com/office/drawing/2014/main" id="{00000000-0008-0000-1300-000007B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26</xdr:row>
      <xdr:rowOff>0</xdr:rowOff>
    </xdr:from>
    <xdr:to>
      <xdr:col>10</xdr:col>
      <xdr:colOff>0</xdr:colOff>
      <xdr:row>26</xdr:row>
      <xdr:rowOff>0</xdr:rowOff>
    </xdr:to>
    <xdr:graphicFrame macro="">
      <xdr:nvGraphicFramePr>
        <xdr:cNvPr id="48136" name="Chart 6">
          <a:extLst>
            <a:ext uri="{FF2B5EF4-FFF2-40B4-BE49-F238E27FC236}">
              <a16:creationId xmlns:a16="http://schemas.microsoft.com/office/drawing/2014/main" id="{00000000-0008-0000-1300-000008B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27</xdr:row>
      <xdr:rowOff>0</xdr:rowOff>
    </xdr:from>
    <xdr:to>
      <xdr:col>14</xdr:col>
      <xdr:colOff>161925</xdr:colOff>
      <xdr:row>62</xdr:row>
      <xdr:rowOff>9525</xdr:rowOff>
    </xdr:to>
    <xdr:graphicFrame macro="">
      <xdr:nvGraphicFramePr>
        <xdr:cNvPr id="51207" name="Chart 1">
          <a:extLst>
            <a:ext uri="{FF2B5EF4-FFF2-40B4-BE49-F238E27FC236}">
              <a16:creationId xmlns:a16="http://schemas.microsoft.com/office/drawing/2014/main" id="{00000000-0008-0000-1400-000007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9525</xdr:rowOff>
    </xdr:from>
    <xdr:to>
      <xdr:col>14</xdr:col>
      <xdr:colOff>180975</xdr:colOff>
      <xdr:row>98</xdr:row>
      <xdr:rowOff>0</xdr:rowOff>
    </xdr:to>
    <xdr:graphicFrame macro="">
      <xdr:nvGraphicFramePr>
        <xdr:cNvPr id="51208" name="Chart 2">
          <a:extLst>
            <a:ext uri="{FF2B5EF4-FFF2-40B4-BE49-F238E27FC236}">
              <a16:creationId xmlns:a16="http://schemas.microsoft.com/office/drawing/2014/main" id="{00000000-0008-0000-1400-000008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61</xdr:row>
      <xdr:rowOff>9525</xdr:rowOff>
    </xdr:from>
    <xdr:to>
      <xdr:col>14</xdr:col>
      <xdr:colOff>38100</xdr:colOff>
      <xdr:row>98</xdr:row>
      <xdr:rowOff>123825</xdr:rowOff>
    </xdr:to>
    <xdr:graphicFrame macro="">
      <xdr:nvGraphicFramePr>
        <xdr:cNvPr id="54279" name="Chart 2">
          <a:extLst>
            <a:ext uri="{FF2B5EF4-FFF2-40B4-BE49-F238E27FC236}">
              <a16:creationId xmlns:a16="http://schemas.microsoft.com/office/drawing/2014/main" id="{00000000-0008-0000-1500-000007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76200</xdr:rowOff>
    </xdr:from>
    <xdr:to>
      <xdr:col>14</xdr:col>
      <xdr:colOff>57150</xdr:colOff>
      <xdr:row>59</xdr:row>
      <xdr:rowOff>104775</xdr:rowOff>
    </xdr:to>
    <xdr:graphicFrame macro="">
      <xdr:nvGraphicFramePr>
        <xdr:cNvPr id="54280" name="Chart 3">
          <a:extLst>
            <a:ext uri="{FF2B5EF4-FFF2-40B4-BE49-F238E27FC236}">
              <a16:creationId xmlns:a16="http://schemas.microsoft.com/office/drawing/2014/main" id="{00000000-0008-0000-1500-000008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0.0234</cdr:x>
      <cdr:y>0.0484</cdr:y>
    </cdr:from>
    <cdr:to>
      <cdr:x>0.97957</cdr:x>
      <cdr:y>0.18869</cdr:y>
    </cdr:to>
    <cdr:sp macro="" textlink="">
      <cdr:nvSpPr>
        <cdr:cNvPr id="97281" name="Text Box 1"/>
        <cdr:cNvSpPr txBox="1">
          <a:spLocks xmlns:a="http://schemas.openxmlformats.org/drawingml/2006/main" noChangeArrowheads="1"/>
        </cdr:cNvSpPr>
      </cdr:nvSpPr>
      <cdr:spPr bwMode="auto">
        <a:xfrm xmlns:a="http://schemas.openxmlformats.org/drawingml/2006/main">
          <a:off x="246615" y="271456"/>
          <a:ext cx="9945338" cy="7777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OBD MIL Commanded off and No DTCs Present</a:t>
          </a:r>
          <a:endParaRPr lang="en-US" sz="1775" b="1"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66</xdr:row>
      <xdr:rowOff>0</xdr:rowOff>
    </xdr:from>
    <xdr:to>
      <xdr:col>14</xdr:col>
      <xdr:colOff>447675</xdr:colOff>
      <xdr:row>101</xdr:row>
      <xdr:rowOff>123825</xdr:rowOff>
    </xdr:to>
    <xdr:graphicFrame macro="">
      <xdr:nvGraphicFramePr>
        <xdr:cNvPr id="57351" name="Chart 4">
          <a:extLst>
            <a:ext uri="{FF2B5EF4-FFF2-40B4-BE49-F238E27FC236}">
              <a16:creationId xmlns:a16="http://schemas.microsoft.com/office/drawing/2014/main" id="{00000000-0008-0000-1600-000007E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0</xdr:rowOff>
    </xdr:from>
    <xdr:to>
      <xdr:col>14</xdr:col>
      <xdr:colOff>438150</xdr:colOff>
      <xdr:row>64</xdr:row>
      <xdr:rowOff>142875</xdr:rowOff>
    </xdr:to>
    <xdr:graphicFrame macro="">
      <xdr:nvGraphicFramePr>
        <xdr:cNvPr id="57352" name="Chart 5">
          <a:extLst>
            <a:ext uri="{FF2B5EF4-FFF2-40B4-BE49-F238E27FC236}">
              <a16:creationId xmlns:a16="http://schemas.microsoft.com/office/drawing/2014/main" id="{00000000-0008-0000-1600-000008E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0.23946</cdr:x>
      <cdr:y>0.04134</cdr:y>
    </cdr:from>
    <cdr:to>
      <cdr:x>0.76425</cdr:x>
      <cdr:y>0.16614</cdr:y>
    </cdr:to>
    <cdr:sp macro="" textlink="">
      <cdr:nvSpPr>
        <cdr:cNvPr id="95233" name="Text Box 1"/>
        <cdr:cNvSpPr txBox="1">
          <a:spLocks xmlns:a="http://schemas.openxmlformats.org/drawingml/2006/main" noChangeArrowheads="1"/>
        </cdr:cNvSpPr>
      </cdr:nvSpPr>
      <cdr:spPr bwMode="auto">
        <a:xfrm xmlns:a="http://schemas.openxmlformats.org/drawingml/2006/main">
          <a:off x="2441413" y="230372"/>
          <a:ext cx="5343575" cy="685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Vehicle "Not Ready" for OBD Test</a:t>
          </a:r>
          <a:endParaRPr lang="en-US" sz="1575" b="0"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9525</xdr:colOff>
      <xdr:row>64</xdr:row>
      <xdr:rowOff>161925</xdr:rowOff>
    </xdr:from>
    <xdr:to>
      <xdr:col>14</xdr:col>
      <xdr:colOff>371475</xdr:colOff>
      <xdr:row>99</xdr:row>
      <xdr:rowOff>114300</xdr:rowOff>
    </xdr:to>
    <xdr:graphicFrame macro="">
      <xdr:nvGraphicFramePr>
        <xdr:cNvPr id="60423" name="Chart 2">
          <a:extLst>
            <a:ext uri="{FF2B5EF4-FFF2-40B4-BE49-F238E27FC236}">
              <a16:creationId xmlns:a16="http://schemas.microsoft.com/office/drawing/2014/main" id="{00000000-0008-0000-1700-000007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19050</xdr:rowOff>
    </xdr:from>
    <xdr:to>
      <xdr:col>14</xdr:col>
      <xdr:colOff>361950</xdr:colOff>
      <xdr:row>64</xdr:row>
      <xdr:rowOff>28575</xdr:rowOff>
    </xdr:to>
    <xdr:graphicFrame macro="">
      <xdr:nvGraphicFramePr>
        <xdr:cNvPr id="60424" name="Chart 3">
          <a:extLst>
            <a:ext uri="{FF2B5EF4-FFF2-40B4-BE49-F238E27FC236}">
              <a16:creationId xmlns:a16="http://schemas.microsoft.com/office/drawing/2014/main" id="{00000000-0008-0000-1700-000008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64</xdr:row>
      <xdr:rowOff>161925</xdr:rowOff>
    </xdr:from>
    <xdr:to>
      <xdr:col>14</xdr:col>
      <xdr:colOff>371475</xdr:colOff>
      <xdr:row>99</xdr:row>
      <xdr:rowOff>114300</xdr:rowOff>
    </xdr:to>
    <xdr:graphicFrame macro="">
      <xdr:nvGraphicFramePr>
        <xdr:cNvPr id="4" name="Chart 2">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30</xdr:row>
      <xdr:rowOff>19050</xdr:rowOff>
    </xdr:from>
    <xdr:to>
      <xdr:col>14</xdr:col>
      <xdr:colOff>361950</xdr:colOff>
      <xdr:row>64</xdr:row>
      <xdr:rowOff>28575</xdr:rowOff>
    </xdr:to>
    <xdr:graphicFrame macro="">
      <xdr:nvGraphicFramePr>
        <xdr:cNvPr id="5" name="Chart 3">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OBDII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28.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47</xdr:row>
      <xdr:rowOff>121104</xdr:rowOff>
    </xdr:from>
    <xdr:to>
      <xdr:col>9</xdr:col>
      <xdr:colOff>552450</xdr:colOff>
      <xdr:row>69</xdr:row>
      <xdr:rowOff>111579</xdr:rowOff>
    </xdr:to>
    <xdr:graphicFrame macro="">
      <xdr:nvGraphicFramePr>
        <xdr:cNvPr id="6148" name="Chart 4">
          <a:extLst>
            <a:ext uri="{FF2B5EF4-FFF2-40B4-BE49-F238E27FC236}">
              <a16:creationId xmlns:a16="http://schemas.microsoft.com/office/drawing/2014/main" id="{00000000-0008-0000-0400-000004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46</xdr:row>
      <xdr:rowOff>104774</xdr:rowOff>
    </xdr:from>
    <xdr:to>
      <xdr:col>9</xdr:col>
      <xdr:colOff>561975</xdr:colOff>
      <xdr:row>71</xdr:row>
      <xdr:rowOff>84364</xdr:rowOff>
    </xdr:to>
    <xdr:graphicFrame macro="">
      <xdr:nvGraphicFramePr>
        <xdr:cNvPr id="8196" name="Chart 8">
          <a:extLst>
            <a:ext uri="{FF2B5EF4-FFF2-40B4-BE49-F238E27FC236}">
              <a16:creationId xmlns:a16="http://schemas.microsoft.com/office/drawing/2014/main" id="{00000000-0008-0000-0500-000004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27</xdr:row>
      <xdr:rowOff>114300</xdr:rowOff>
    </xdr:from>
    <xdr:to>
      <xdr:col>11</xdr:col>
      <xdr:colOff>523875</xdr:colOff>
      <xdr:row>50</xdr:row>
      <xdr:rowOff>85725</xdr:rowOff>
    </xdr:to>
    <xdr:graphicFrame macro="">
      <xdr:nvGraphicFramePr>
        <xdr:cNvPr id="10256" name="Chart 1">
          <a:extLst>
            <a:ext uri="{FF2B5EF4-FFF2-40B4-BE49-F238E27FC236}">
              <a16:creationId xmlns:a16="http://schemas.microsoft.com/office/drawing/2014/main" id="{00000000-0008-0000-0600-000010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247650</xdr:rowOff>
    </xdr:from>
    <xdr:to>
      <xdr:col>11</xdr:col>
      <xdr:colOff>523875</xdr:colOff>
      <xdr:row>73</xdr:row>
      <xdr:rowOff>66675</xdr:rowOff>
    </xdr:to>
    <xdr:graphicFrame macro="">
      <xdr:nvGraphicFramePr>
        <xdr:cNvPr id="10257" name="Chart 2">
          <a:extLst>
            <a:ext uri="{FF2B5EF4-FFF2-40B4-BE49-F238E27FC236}">
              <a16:creationId xmlns:a16="http://schemas.microsoft.com/office/drawing/2014/main" id="{00000000-0008-0000-0600-00001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27</xdr:row>
      <xdr:rowOff>142875</xdr:rowOff>
    </xdr:from>
    <xdr:to>
      <xdr:col>25</xdr:col>
      <xdr:colOff>523875</xdr:colOff>
      <xdr:row>50</xdr:row>
      <xdr:rowOff>114300</xdr:rowOff>
    </xdr:to>
    <xdr:graphicFrame macro="">
      <xdr:nvGraphicFramePr>
        <xdr:cNvPr id="10258" name="Chart 9">
          <a:extLst>
            <a:ext uri="{FF2B5EF4-FFF2-40B4-BE49-F238E27FC236}">
              <a16:creationId xmlns:a16="http://schemas.microsoft.com/office/drawing/2014/main" id="{00000000-0008-0000-0600-000012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9525</xdr:colOff>
      <xdr:row>50</xdr:row>
      <xdr:rowOff>219075</xdr:rowOff>
    </xdr:from>
    <xdr:to>
      <xdr:col>25</xdr:col>
      <xdr:colOff>542925</xdr:colOff>
      <xdr:row>73</xdr:row>
      <xdr:rowOff>47625</xdr:rowOff>
    </xdr:to>
    <xdr:graphicFrame macro="">
      <xdr:nvGraphicFramePr>
        <xdr:cNvPr id="10259" name="Chart 11">
          <a:extLst>
            <a:ext uri="{FF2B5EF4-FFF2-40B4-BE49-F238E27FC236}">
              <a16:creationId xmlns:a16="http://schemas.microsoft.com/office/drawing/2014/main" id="{00000000-0008-0000-0600-000013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142875</xdr:colOff>
      <xdr:row>44</xdr:row>
      <xdr:rowOff>0</xdr:rowOff>
    </xdr:from>
    <xdr:to>
      <xdr:col>17</xdr:col>
      <xdr:colOff>114300</xdr:colOff>
      <xdr:row>44</xdr:row>
      <xdr:rowOff>0</xdr:rowOff>
    </xdr:to>
    <xdr:graphicFrame macro="">
      <xdr:nvGraphicFramePr>
        <xdr:cNvPr id="10260" name="Chart 13">
          <a:extLst>
            <a:ext uri="{FF2B5EF4-FFF2-40B4-BE49-F238E27FC236}">
              <a16:creationId xmlns:a16="http://schemas.microsoft.com/office/drawing/2014/main" id="{00000000-0008-0000-0600-000014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xdr:colOff>
      <xdr:row>27</xdr:row>
      <xdr:rowOff>114300</xdr:rowOff>
    </xdr:from>
    <xdr:to>
      <xdr:col>11</xdr:col>
      <xdr:colOff>523875</xdr:colOff>
      <xdr:row>50</xdr:row>
      <xdr:rowOff>85725</xdr:rowOff>
    </xdr:to>
    <xdr:graphicFrame macro="">
      <xdr:nvGraphicFramePr>
        <xdr:cNvPr id="7" name="Chart 1">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50</xdr:row>
      <xdr:rowOff>247650</xdr:rowOff>
    </xdr:from>
    <xdr:to>
      <xdr:col>11</xdr:col>
      <xdr:colOff>523875</xdr:colOff>
      <xdr:row>73</xdr:row>
      <xdr:rowOff>66675</xdr:rowOff>
    </xdr:to>
    <xdr:graphicFrame macro="">
      <xdr:nvGraphicFramePr>
        <xdr:cNvPr id="8" name="Chart 2">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0</xdr:colOff>
      <xdr:row>27</xdr:row>
      <xdr:rowOff>142875</xdr:rowOff>
    </xdr:from>
    <xdr:to>
      <xdr:col>25</xdr:col>
      <xdr:colOff>523875</xdr:colOff>
      <xdr:row>50</xdr:row>
      <xdr:rowOff>114300</xdr:rowOff>
    </xdr:to>
    <xdr:graphicFrame macro="">
      <xdr:nvGraphicFramePr>
        <xdr:cNvPr id="9" name="Chart 9">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9525</xdr:colOff>
      <xdr:row>50</xdr:row>
      <xdr:rowOff>219075</xdr:rowOff>
    </xdr:from>
    <xdr:to>
      <xdr:col>25</xdr:col>
      <xdr:colOff>542925</xdr:colOff>
      <xdr:row>73</xdr:row>
      <xdr:rowOff>47625</xdr:rowOff>
    </xdr:to>
    <xdr:graphicFrame macro="">
      <xdr:nvGraphicFramePr>
        <xdr:cNvPr id="10" name="Chart 11">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142875</xdr:colOff>
      <xdr:row>44</xdr:row>
      <xdr:rowOff>0</xdr:rowOff>
    </xdr:from>
    <xdr:to>
      <xdr:col>17</xdr:col>
      <xdr:colOff>114300</xdr:colOff>
      <xdr:row>44</xdr:row>
      <xdr:rowOff>0</xdr:rowOff>
    </xdr:to>
    <xdr:graphicFrame macro="">
      <xdr:nvGraphicFramePr>
        <xdr:cNvPr id="11" name="Chart 13">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32</xdr:row>
      <xdr:rowOff>9525</xdr:rowOff>
    </xdr:from>
    <xdr:to>
      <xdr:col>8</xdr:col>
      <xdr:colOff>685800</xdr:colOff>
      <xdr:row>57</xdr:row>
      <xdr:rowOff>28575</xdr:rowOff>
    </xdr:to>
    <xdr:graphicFrame macro="">
      <xdr:nvGraphicFramePr>
        <xdr:cNvPr id="16388" name="Chart 1">
          <a:extLst>
            <a:ext uri="{FF2B5EF4-FFF2-40B4-BE49-F238E27FC236}">
              <a16:creationId xmlns:a16="http://schemas.microsoft.com/office/drawing/2014/main" id="{00000000-0008-0000-0700-000004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47</xdr:row>
      <xdr:rowOff>0</xdr:rowOff>
    </xdr:from>
    <xdr:to>
      <xdr:col>11</xdr:col>
      <xdr:colOff>485775</xdr:colOff>
      <xdr:row>71</xdr:row>
      <xdr:rowOff>95250</xdr:rowOff>
    </xdr:to>
    <xdr:graphicFrame macro="">
      <xdr:nvGraphicFramePr>
        <xdr:cNvPr id="18439" name="Chart 2">
          <a:extLst>
            <a:ext uri="{FF2B5EF4-FFF2-40B4-BE49-F238E27FC236}">
              <a16:creationId xmlns:a16="http://schemas.microsoft.com/office/drawing/2014/main" id="{00000000-0008-0000-0800-000007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74</xdr:row>
      <xdr:rowOff>114300</xdr:rowOff>
    </xdr:from>
    <xdr:to>
      <xdr:col>12</xdr:col>
      <xdr:colOff>0</xdr:colOff>
      <xdr:row>100</xdr:row>
      <xdr:rowOff>57150</xdr:rowOff>
    </xdr:to>
    <xdr:graphicFrame macro="">
      <xdr:nvGraphicFramePr>
        <xdr:cNvPr id="18440" name="Chart 3">
          <a:extLst>
            <a:ext uri="{FF2B5EF4-FFF2-40B4-BE49-F238E27FC236}">
              <a16:creationId xmlns:a16="http://schemas.microsoft.com/office/drawing/2014/main" id="{00000000-0008-0000-0800-000008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27</xdr:row>
      <xdr:rowOff>142875</xdr:rowOff>
    </xdr:from>
    <xdr:to>
      <xdr:col>18</xdr:col>
      <xdr:colOff>469900</xdr:colOff>
      <xdr:row>62</xdr:row>
      <xdr:rowOff>114300</xdr:rowOff>
    </xdr:to>
    <xdr:graphicFrame macro="">
      <xdr:nvGraphicFramePr>
        <xdr:cNvPr id="21511" name="Chart 1">
          <a:extLst>
            <a:ext uri="{FF2B5EF4-FFF2-40B4-BE49-F238E27FC236}">
              <a16:creationId xmlns:a16="http://schemas.microsoft.com/office/drawing/2014/main" id="{00000000-0008-0000-0900-000007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123825</xdr:rowOff>
    </xdr:from>
    <xdr:to>
      <xdr:col>19</xdr:col>
      <xdr:colOff>0</xdr:colOff>
      <xdr:row>98</xdr:row>
      <xdr:rowOff>85725</xdr:rowOff>
    </xdr:to>
    <xdr:graphicFrame macro="">
      <xdr:nvGraphicFramePr>
        <xdr:cNvPr id="21512" name="Chart 2">
          <a:extLst>
            <a:ext uri="{FF2B5EF4-FFF2-40B4-BE49-F238E27FC236}">
              <a16:creationId xmlns:a16="http://schemas.microsoft.com/office/drawing/2014/main" id="{00000000-0008-0000-0900-000008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0.01425</cdr:x>
      <cdr:y>0.28247</cdr:y>
    </cdr:from>
    <cdr:to>
      <cdr:x>0.06315</cdr:x>
      <cdr:y>0.71286</cdr:y>
    </cdr:to>
    <cdr:sp macro="" textlink="">
      <cdr:nvSpPr>
        <cdr:cNvPr id="72706" name="Text Box 2"/>
        <cdr:cNvSpPr txBox="1">
          <a:spLocks xmlns:a="http://schemas.openxmlformats.org/drawingml/2006/main" noChangeArrowheads="1"/>
        </cdr:cNvSpPr>
      </cdr:nvSpPr>
      <cdr:spPr bwMode="auto">
        <a:xfrm xmlns:a="http://schemas.openxmlformats.org/drawingml/2006/main">
          <a:off x="114372" y="1604030"/>
          <a:ext cx="381434" cy="24391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36576" bIns="27432" anchor="ctr" upright="1"/>
        <a:lstStyle xmlns:a="http://schemas.openxmlformats.org/drawingml/2006/main"/>
        <a:p xmlns:a="http://schemas.openxmlformats.org/drawingml/2006/main">
          <a:pPr algn="ctr" rtl="0">
            <a:defRPr sz="1000"/>
          </a:pPr>
          <a:r>
            <a:rPr lang="en-US" sz="1375" b="1" i="0" u="none" strike="noStrike" baseline="0">
              <a:solidFill>
                <a:srgbClr val="000000"/>
              </a:solidFill>
              <a:latin typeface="Arial"/>
              <a:cs typeface="Arial"/>
            </a:rPr>
            <a:t>Number of Failed Tests</a:t>
          </a:r>
        </a:p>
      </cdr:txBody>
    </cdr:sp>
  </cdr:relSizeAnchor>
  <cdr:relSizeAnchor xmlns:cdr="http://schemas.openxmlformats.org/drawingml/2006/chartDrawing">
    <cdr:from>
      <cdr:x>0.44962</cdr:x>
      <cdr:y>0.90581</cdr:y>
    </cdr:from>
    <cdr:to>
      <cdr:x>0.61458</cdr:x>
      <cdr:y>0.96333</cdr:y>
    </cdr:to>
    <cdr:sp macro="" textlink="">
      <cdr:nvSpPr>
        <cdr:cNvPr id="72707" name="Text Box 3"/>
        <cdr:cNvSpPr txBox="1">
          <a:spLocks xmlns:a="http://schemas.openxmlformats.org/drawingml/2006/main" noChangeArrowheads="1"/>
        </cdr:cNvSpPr>
      </cdr:nvSpPr>
      <cdr:spPr bwMode="auto">
        <a:xfrm xmlns:a="http://schemas.openxmlformats.org/drawingml/2006/main">
          <a:off x="3510671" y="5136757"/>
          <a:ext cx="1286856" cy="3259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375" b="1" i="0" u="none" strike="noStrike" baseline="0">
              <a:solidFill>
                <a:srgbClr val="000000"/>
              </a:solidFill>
              <a:latin typeface="Arial"/>
              <a:cs typeface="Arial"/>
            </a:rPr>
            <a:t>Model Year</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Winter-T-BWP-I&amp;M\General\EPA\AnnualReports\EPA2016AnnualReport\FINAL%20DRAFT%20FOR%20MGT%20REVIEW\WorkingCopy_2016_Annual_EPA_Attachment_B_Test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QA"/>
      <sheetName val="xtra"/>
      <sheetName val="xtra calcs for report text "/>
      <sheetName val="Table of Contents"/>
      <sheetName val="(1) VINs tested"/>
      <sheetName val="(1) Total Tests"/>
      <sheetName val="(2)(i) OBD"/>
      <sheetName val="Initial gasoline "/>
      <sheetName val="(2)(i) Opacity"/>
      <sheetName val="(2)(ii) OBD"/>
      <sheetName val="(2)(iii) OBD"/>
      <sheetName val="(2)(iv) OBD"/>
      <sheetName val="(2)(v) Waivers"/>
      <sheetName val="NoKnownOut_InitialFailed_Paul"/>
      <sheetName val="(2)(v) Hardship Extensions"/>
      <sheetName val="(2)(vi) No Outcome"/>
      <sheetName val="(2)(xi) Pass OBD"/>
      <sheetName val="(2)(xii) Fail OBD"/>
      <sheetName val="(2)(xix) MIL on no DTCs"/>
      <sheetName val="(2)(xx) MIL off w  DTCs"/>
      <sheetName val="(2)(xxi) MIL on w DTCs "/>
      <sheetName val="(2)(xxii) MIL off no DTCs "/>
      <sheetName val="(2)(xxiii) Not Ready Failures"/>
      <sheetName val="(2)(xxiii) Not Ready Turnaways"/>
      <sheetName val="Alternative OBD Tests"/>
      <sheetName val="work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1">
          <cell r="B11" t="str">
            <v>LDGV</v>
          </cell>
          <cell r="E11" t="str">
            <v>LDGT</v>
          </cell>
        </row>
        <row r="13">
          <cell r="A13">
            <v>2002</v>
          </cell>
          <cell r="B13">
            <v>6170</v>
          </cell>
          <cell r="D13">
            <v>7.792470225691156E-2</v>
          </cell>
          <cell r="E13">
            <v>1016</v>
          </cell>
          <cell r="G13">
            <v>1.6995935027350743E-2</v>
          </cell>
        </row>
        <row r="14">
          <cell r="A14">
            <v>2003</v>
          </cell>
          <cell r="B14">
            <v>3517</v>
          </cell>
          <cell r="D14">
            <v>3.6942113168702669E-2</v>
          </cell>
          <cell r="E14">
            <v>605</v>
          </cell>
          <cell r="G14">
            <v>8.1629899480537005E-3</v>
          </cell>
        </row>
        <row r="15">
          <cell r="A15">
            <v>2004</v>
          </cell>
          <cell r="B15">
            <v>3172</v>
          </cell>
          <cell r="D15">
            <v>3.0711733780002519E-2</v>
          </cell>
          <cell r="E15">
            <v>600</v>
          </cell>
          <cell r="G15">
            <v>5.9586469898901626E-3</v>
          </cell>
        </row>
        <row r="16">
          <cell r="A16">
            <v>2005</v>
          </cell>
          <cell r="B16">
            <v>2816</v>
          </cell>
          <cell r="D16">
            <v>2.3658298887656685E-2</v>
          </cell>
          <cell r="E16">
            <v>442</v>
          </cell>
          <cell r="G16">
            <v>4.1660775719873696E-3</v>
          </cell>
        </row>
        <row r="17">
          <cell r="A17">
            <v>2006</v>
          </cell>
          <cell r="B17">
            <v>2094</v>
          </cell>
          <cell r="D17">
            <v>1.7766239055182244E-2</v>
          </cell>
          <cell r="E17">
            <v>319</v>
          </cell>
          <cell r="G17">
            <v>3.0126171048655182E-3</v>
          </cell>
        </row>
        <row r="18">
          <cell r="A18">
            <v>2007</v>
          </cell>
          <cell r="B18">
            <v>1525</v>
          </cell>
          <cell r="D18">
            <v>1.0950346461781496E-2</v>
          </cell>
          <cell r="E18">
            <v>252</v>
          </cell>
          <cell r="G18">
            <v>2.363644890493833E-3</v>
          </cell>
        </row>
        <row r="19">
          <cell r="A19">
            <v>2008</v>
          </cell>
          <cell r="B19">
            <v>1074</v>
          </cell>
          <cell r="D19">
            <v>8.1498231928487964E-3</v>
          </cell>
          <cell r="E19">
            <v>169</v>
          </cell>
          <cell r="G19">
            <v>1.4964360030105812E-3</v>
          </cell>
        </row>
        <row r="20">
          <cell r="A20">
            <v>2009</v>
          </cell>
          <cell r="B20">
            <v>555</v>
          </cell>
          <cell r="D20">
            <v>4.6926524055128094E-3</v>
          </cell>
          <cell r="E20">
            <v>93</v>
          </cell>
          <cell r="G20">
            <v>1.2237808248019581E-3</v>
          </cell>
        </row>
        <row r="21">
          <cell r="A21">
            <v>2010</v>
          </cell>
          <cell r="B21">
            <v>472</v>
          </cell>
          <cell r="D21">
            <v>3.4405090787162237E-3</v>
          </cell>
          <cell r="E21">
            <v>66</v>
          </cell>
          <cell r="G21">
            <v>6.0924951536970369E-4</v>
          </cell>
        </row>
        <row r="22">
          <cell r="A22">
            <v>2011</v>
          </cell>
          <cell r="B22">
            <v>389</v>
          </cell>
          <cell r="D22">
            <v>3.0067632850241544E-3</v>
          </cell>
          <cell r="E22">
            <v>47</v>
          </cell>
          <cell r="G22">
            <v>3.4523792034553175E-4</v>
          </cell>
        </row>
        <row r="23">
          <cell r="A23">
            <v>2012</v>
          </cell>
          <cell r="B23">
            <v>314</v>
          </cell>
          <cell r="D23">
            <v>2.0049933273311241E-3</v>
          </cell>
          <cell r="E23">
            <v>36</v>
          </cell>
          <cell r="G23">
            <v>2.7826517124902416E-4</v>
          </cell>
        </row>
        <row r="24">
          <cell r="A24">
            <v>2013</v>
          </cell>
          <cell r="B24">
            <v>235</v>
          </cell>
          <cell r="D24">
            <v>1.3425962955768594E-3</v>
          </cell>
          <cell r="E24">
            <v>23</v>
          </cell>
          <cell r="G24">
            <v>1.6639657367750898E-4</v>
          </cell>
        </row>
        <row r="25">
          <cell r="A25">
            <v>2014</v>
          </cell>
          <cell r="B25">
            <v>168</v>
          </cell>
          <cell r="D25">
            <v>1.0812619872050664E-3</v>
          </cell>
          <cell r="E25">
            <v>28</v>
          </cell>
          <cell r="G25">
            <v>1.7003601119808587E-4</v>
          </cell>
        </row>
        <row r="26">
          <cell r="A26">
            <v>2015</v>
          </cell>
          <cell r="B26">
            <v>173</v>
          </cell>
          <cell r="D26">
            <v>1.1251008038292449E-3</v>
          </cell>
          <cell r="E26">
            <v>8</v>
          </cell>
          <cell r="G26">
            <v>4.4594330945678529E-5</v>
          </cell>
        </row>
        <row r="27">
          <cell r="A27">
            <v>2016</v>
          </cell>
          <cell r="B27">
            <v>62</v>
          </cell>
          <cell r="D27">
            <v>1.8456225999464173E-3</v>
          </cell>
          <cell r="E27">
            <v>7</v>
          </cell>
          <cell r="G27">
            <v>2.043258705741557E-4</v>
          </cell>
        </row>
        <row r="28">
          <cell r="A28">
            <v>2017</v>
          </cell>
          <cell r="B28">
            <v>11</v>
          </cell>
          <cell r="D28">
            <v>1.9130434782608695E-2</v>
          </cell>
          <cell r="G28">
            <v>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5"/>
  <sheetViews>
    <sheetView tabSelected="1" workbookViewId="0"/>
  </sheetViews>
  <sheetFormatPr defaultRowHeight="12.75"/>
  <cols>
    <col min="1" max="1" width="21.85546875" customWidth="1"/>
  </cols>
  <sheetData>
    <row r="7" spans="2:2">
      <c r="B7" s="4" t="s">
        <v>20</v>
      </c>
    </row>
    <row r="8" spans="2:2">
      <c r="B8" s="4" t="s">
        <v>21</v>
      </c>
    </row>
    <row r="9" spans="2:2">
      <c r="B9" s="5" t="s">
        <v>22</v>
      </c>
    </row>
    <row r="10" spans="2:2">
      <c r="B10" s="5"/>
    </row>
    <row r="11" spans="2:2" ht="15.75">
      <c r="B11" s="6"/>
    </row>
    <row r="12" spans="2:2" ht="15.75">
      <c r="B12" s="6"/>
    </row>
    <row r="13" spans="2:2" ht="15.75">
      <c r="B13" s="6"/>
    </row>
    <row r="14" spans="2:2" ht="15.75">
      <c r="B14" s="6"/>
    </row>
    <row r="15" spans="2:2" ht="15.75">
      <c r="B15" s="6"/>
    </row>
    <row r="16" spans="2:2" ht="15.75">
      <c r="B16" s="6"/>
    </row>
    <row r="17" spans="2:2" ht="27.75">
      <c r="B17" s="7"/>
    </row>
    <row r="18" spans="2:2" ht="27.75">
      <c r="B18" s="7"/>
    </row>
    <row r="19" spans="2:2" ht="25.5">
      <c r="B19" s="8" t="s">
        <v>202</v>
      </c>
    </row>
    <row r="20" spans="2:2" s="218" customFormat="1" ht="15"/>
    <row r="22" spans="2:2" ht="15.75">
      <c r="B22" s="9" t="s">
        <v>23</v>
      </c>
    </row>
    <row r="24" spans="2:2" ht="18">
      <c r="B24" s="10"/>
    </row>
    <row r="25" spans="2:2" ht="18">
      <c r="B25" s="10"/>
    </row>
  </sheetData>
  <phoneticPr fontId="0" type="noConversion"/>
  <pageMargins left="0.75" right="0.75" top="1" bottom="1" header="0.5" footer="0.5"/>
  <pageSetup scale="79" fitToHeight="2"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AR106"/>
  <sheetViews>
    <sheetView zoomScale="90" zoomScaleNormal="90" workbookViewId="0"/>
  </sheetViews>
  <sheetFormatPr defaultRowHeight="12.75"/>
  <cols>
    <col min="1" max="2" width="9.140625" style="37"/>
    <col min="3" max="3" width="10" style="37" customWidth="1"/>
    <col min="4" max="4" width="7" style="37" customWidth="1"/>
    <col min="5" max="5" width="7.5703125" style="37" bestFit="1" customWidth="1"/>
    <col min="6" max="6" width="9.85546875" style="37" customWidth="1"/>
    <col min="7" max="7" width="7.42578125" style="37" customWidth="1"/>
    <col min="8" max="8" width="7.5703125" style="37" bestFit="1" customWidth="1"/>
    <col min="9" max="9" width="8.28515625" style="37" bestFit="1" customWidth="1"/>
    <col min="10" max="10" width="7.5703125" style="37" customWidth="1"/>
    <col min="11" max="11" width="7.7109375" style="37" bestFit="1" customWidth="1"/>
    <col min="12" max="12" width="8.42578125" style="37" bestFit="1" customWidth="1"/>
    <col min="13" max="13" width="7.7109375" style="37" customWidth="1"/>
    <col min="14" max="14" width="7.7109375" style="37" bestFit="1" customWidth="1"/>
    <col min="15" max="15" width="8.42578125" style="37" bestFit="1" customWidth="1"/>
    <col min="16" max="16" width="7.42578125" style="37" customWidth="1"/>
    <col min="17" max="17" width="7.7109375" style="37" bestFit="1" customWidth="1"/>
    <col min="18" max="18" width="8.42578125" style="37" bestFit="1" customWidth="1"/>
    <col min="19" max="19" width="7.140625" style="37" customWidth="1"/>
    <col min="20" max="20" width="8" style="37" bestFit="1" customWidth="1"/>
    <col min="21" max="21" width="10" style="37" customWidth="1"/>
    <col min="22" max="22" width="10.7109375" style="37" customWidth="1"/>
    <col min="23" max="23" width="6.85546875" style="37" bestFit="1" customWidth="1"/>
    <col min="24" max="24" width="7.42578125" style="37" bestFit="1" customWidth="1"/>
    <col min="25" max="16384" width="9.140625" style="37"/>
  </cols>
  <sheetData>
    <row r="1" spans="1:26" ht="26.25">
      <c r="A1" s="219" t="s">
        <v>199</v>
      </c>
    </row>
    <row r="2" spans="1:26" ht="18">
      <c r="A2" s="32" t="s">
        <v>181</v>
      </c>
      <c r="B2" s="33"/>
      <c r="C2" s="33"/>
      <c r="D2" s="33"/>
      <c r="E2" s="33"/>
      <c r="F2" s="33"/>
      <c r="G2" s="33"/>
      <c r="H2" s="33"/>
      <c r="I2" s="33"/>
      <c r="J2" s="33"/>
      <c r="K2" s="33"/>
      <c r="L2" s="33"/>
      <c r="M2" s="33"/>
      <c r="N2" s="33"/>
      <c r="O2" s="33"/>
      <c r="P2" s="33"/>
    </row>
    <row r="3" spans="1:26" ht="14.25">
      <c r="A3" s="39"/>
      <c r="B3" s="33"/>
      <c r="C3" s="33"/>
      <c r="D3" s="33"/>
      <c r="E3" s="33"/>
      <c r="F3" s="33"/>
      <c r="G3" s="33"/>
      <c r="H3" s="33"/>
      <c r="I3" s="33"/>
      <c r="J3" s="33"/>
      <c r="K3" s="33"/>
      <c r="L3" s="33"/>
      <c r="M3" s="33"/>
      <c r="N3" s="33"/>
      <c r="O3" s="33"/>
      <c r="P3" s="33"/>
    </row>
    <row r="4" spans="1:26">
      <c r="A4" s="587" t="s">
        <v>191</v>
      </c>
      <c r="B4" s="587"/>
      <c r="C4" s="587"/>
      <c r="D4" s="587"/>
      <c r="E4" s="587"/>
      <c r="F4" s="587"/>
      <c r="G4" s="587"/>
      <c r="H4" s="587"/>
      <c r="I4" s="587"/>
      <c r="J4" s="587"/>
      <c r="K4" s="587"/>
      <c r="L4" s="587"/>
      <c r="M4" s="587"/>
      <c r="N4" s="587"/>
      <c r="O4" s="587"/>
      <c r="P4" s="587"/>
      <c r="Q4" s="587"/>
      <c r="R4" s="587"/>
      <c r="S4" s="587"/>
      <c r="T4" s="587"/>
      <c r="U4" s="587"/>
      <c r="V4" s="587"/>
    </row>
    <row r="5" spans="1:26" ht="19.5" customHeight="1">
      <c r="A5" s="587"/>
      <c r="B5" s="587"/>
      <c r="C5" s="587"/>
      <c r="D5" s="587"/>
      <c r="E5" s="587"/>
      <c r="F5" s="587"/>
      <c r="G5" s="587"/>
      <c r="H5" s="587"/>
      <c r="I5" s="587"/>
      <c r="J5" s="587"/>
      <c r="K5" s="587"/>
      <c r="L5" s="587"/>
      <c r="M5" s="587"/>
      <c r="N5" s="587"/>
      <c r="O5" s="587"/>
      <c r="P5" s="587"/>
      <c r="Q5" s="587"/>
      <c r="R5" s="587"/>
      <c r="S5" s="587"/>
      <c r="T5" s="587"/>
      <c r="U5" s="587"/>
      <c r="V5" s="587"/>
    </row>
    <row r="6" spans="1:26" ht="15" thickBot="1">
      <c r="A6" s="33"/>
      <c r="B6" s="33"/>
      <c r="C6" s="33"/>
      <c r="D6" s="33"/>
      <c r="E6" s="33"/>
      <c r="F6" s="33"/>
      <c r="G6" s="33"/>
      <c r="H6" s="33"/>
      <c r="I6" s="33"/>
      <c r="J6" s="33"/>
      <c r="K6" s="33"/>
      <c r="L6" s="33"/>
      <c r="M6" s="33"/>
      <c r="N6" s="33"/>
      <c r="O6" s="33"/>
      <c r="P6" s="33"/>
    </row>
    <row r="7" spans="1:26">
      <c r="A7" s="569" t="s">
        <v>7</v>
      </c>
      <c r="B7" s="583" t="s">
        <v>12</v>
      </c>
      <c r="C7" s="583"/>
      <c r="D7" s="584"/>
      <c r="E7" s="582" t="s">
        <v>102</v>
      </c>
      <c r="F7" s="583"/>
      <c r="G7" s="584"/>
      <c r="H7" s="582" t="s">
        <v>104</v>
      </c>
      <c r="I7" s="583"/>
      <c r="J7" s="584"/>
      <c r="K7" s="582" t="s">
        <v>101</v>
      </c>
      <c r="L7" s="583"/>
      <c r="M7" s="584"/>
      <c r="N7" s="582" t="s">
        <v>103</v>
      </c>
      <c r="O7" s="583"/>
      <c r="P7" s="584"/>
      <c r="Q7" s="582" t="s">
        <v>105</v>
      </c>
      <c r="R7" s="583"/>
      <c r="S7" s="584"/>
      <c r="T7" s="582" t="s">
        <v>6</v>
      </c>
      <c r="U7" s="583"/>
      <c r="V7" s="584"/>
    </row>
    <row r="8" spans="1:26" ht="26.25" thickBot="1">
      <c r="A8" s="570"/>
      <c r="B8" s="295" t="s">
        <v>8</v>
      </c>
      <c r="C8" s="226" t="s">
        <v>9</v>
      </c>
      <c r="D8" s="227" t="s">
        <v>10</v>
      </c>
      <c r="E8" s="295" t="s">
        <v>8</v>
      </c>
      <c r="F8" s="226" t="s">
        <v>9</v>
      </c>
      <c r="G8" s="227" t="s">
        <v>10</v>
      </c>
      <c r="H8" s="295" t="s">
        <v>8</v>
      </c>
      <c r="I8" s="226" t="s">
        <v>9</v>
      </c>
      <c r="J8" s="227" t="s">
        <v>10</v>
      </c>
      <c r="K8" s="295" t="s">
        <v>8</v>
      </c>
      <c r="L8" s="226" t="s">
        <v>9</v>
      </c>
      <c r="M8" s="227" t="s">
        <v>10</v>
      </c>
      <c r="N8" s="295" t="s">
        <v>8</v>
      </c>
      <c r="O8" s="226" t="s">
        <v>9</v>
      </c>
      <c r="P8" s="227" t="s">
        <v>10</v>
      </c>
      <c r="Q8" s="295" t="s">
        <v>8</v>
      </c>
      <c r="R8" s="226" t="s">
        <v>9</v>
      </c>
      <c r="S8" s="227" t="s">
        <v>10</v>
      </c>
      <c r="T8" s="295" t="s">
        <v>8</v>
      </c>
      <c r="U8" s="226" t="s">
        <v>9</v>
      </c>
      <c r="V8" s="227" t="s">
        <v>10</v>
      </c>
    </row>
    <row r="9" spans="1:26">
      <c r="A9" s="38">
        <v>2002</v>
      </c>
      <c r="B9" s="239">
        <v>459</v>
      </c>
      <c r="C9" s="253">
        <v>7755</v>
      </c>
      <c r="D9" s="238">
        <f t="shared" ref="D9:D20" si="0">IF(C9=0, "NA", B9/C9)</f>
        <v>5.9187620889748549E-2</v>
      </c>
      <c r="E9" s="239">
        <v>335</v>
      </c>
      <c r="F9" s="253">
        <v>5959</v>
      </c>
      <c r="G9" s="238">
        <f t="shared" ref="G9:G20" si="1">IF(F9=0, "NA", E9/F9)</f>
        <v>5.6217486155395201E-2</v>
      </c>
      <c r="H9" s="239"/>
      <c r="I9" s="253"/>
      <c r="J9" s="238"/>
      <c r="K9" s="239">
        <v>2</v>
      </c>
      <c r="L9" s="253">
        <v>18</v>
      </c>
      <c r="M9" s="238">
        <f t="shared" ref="M9:M20" si="2">IF(L9=0, "NA", K9/L9)</f>
        <v>0.1111111111111111</v>
      </c>
      <c r="N9" s="239">
        <v>0</v>
      </c>
      <c r="O9" s="253">
        <v>0</v>
      </c>
      <c r="P9" s="447" t="s">
        <v>208</v>
      </c>
      <c r="Q9" s="239"/>
      <c r="R9" s="253"/>
      <c r="S9" s="238"/>
      <c r="T9" s="239">
        <f>SUM(Q9,N9,K9,H9,E9,B9,)</f>
        <v>796</v>
      </c>
      <c r="U9" s="253">
        <f>SUM(R9,O9,L9,I9,F9,C9,)</f>
        <v>13732</v>
      </c>
      <c r="V9" s="238">
        <f t="shared" ref="V9:V20" si="3">IF(U9=0, "NA", T9/U9)</f>
        <v>5.7966792892513837E-2</v>
      </c>
    </row>
    <row r="10" spans="1:26">
      <c r="A10" s="38">
        <v>2003</v>
      </c>
      <c r="B10" s="221">
        <v>331</v>
      </c>
      <c r="C10" s="248">
        <v>7910</v>
      </c>
      <c r="D10" s="34">
        <f t="shared" si="0"/>
        <v>4.1845764854614415E-2</v>
      </c>
      <c r="E10" s="221">
        <v>273</v>
      </c>
      <c r="F10" s="248">
        <v>6905</v>
      </c>
      <c r="G10" s="34">
        <f t="shared" si="1"/>
        <v>3.953656770456191E-2</v>
      </c>
      <c r="H10" s="221"/>
      <c r="I10" s="248"/>
      <c r="J10" s="34"/>
      <c r="K10" s="221">
        <v>1</v>
      </c>
      <c r="L10" s="248">
        <v>16</v>
      </c>
      <c r="M10" s="34">
        <f t="shared" si="2"/>
        <v>6.25E-2</v>
      </c>
      <c r="N10" s="221">
        <v>0</v>
      </c>
      <c r="O10" s="248">
        <v>0</v>
      </c>
      <c r="P10" s="301" t="s">
        <v>208</v>
      </c>
      <c r="Q10" s="221"/>
      <c r="R10" s="248"/>
      <c r="S10" s="34"/>
      <c r="T10" s="221">
        <f>SUM(Q10,N10,K10,H10,E10,B10,)</f>
        <v>605</v>
      </c>
      <c r="U10" s="248">
        <f>SUM(R10,O10,L10,I10,F10,C10,)</f>
        <v>14831</v>
      </c>
      <c r="V10" s="34">
        <f t="shared" si="3"/>
        <v>4.0792933719910995E-2</v>
      </c>
    </row>
    <row r="11" spans="1:26">
      <c r="A11" s="38">
        <v>2004</v>
      </c>
      <c r="B11" s="221">
        <v>310</v>
      </c>
      <c r="C11" s="248">
        <v>7388</v>
      </c>
      <c r="D11" s="34">
        <f t="shared" si="0"/>
        <v>4.1959935029778017E-2</v>
      </c>
      <c r="E11" s="221">
        <v>303</v>
      </c>
      <c r="F11" s="248">
        <v>7717</v>
      </c>
      <c r="G11" s="34">
        <f t="shared" si="1"/>
        <v>3.9263962679797849E-2</v>
      </c>
      <c r="H11" s="221"/>
      <c r="I11" s="248"/>
      <c r="J11" s="34"/>
      <c r="K11" s="221">
        <v>0</v>
      </c>
      <c r="L11" s="248">
        <v>12</v>
      </c>
      <c r="M11" s="34">
        <f t="shared" si="2"/>
        <v>0</v>
      </c>
      <c r="N11" s="221">
        <v>0</v>
      </c>
      <c r="O11" s="248">
        <v>0</v>
      </c>
      <c r="P11" s="301" t="s">
        <v>208</v>
      </c>
      <c r="Q11" s="221"/>
      <c r="R11" s="248"/>
      <c r="S11" s="34"/>
      <c r="T11" s="221">
        <f>SUM(Q11,N11,K11,H11,E11,B11,)</f>
        <v>613</v>
      </c>
      <c r="U11" s="248">
        <f t="shared" ref="U11:U23" si="4">SUM(R11,O11,L11,I11,F11,C11,)</f>
        <v>15117</v>
      </c>
      <c r="V11" s="34">
        <f t="shared" si="3"/>
        <v>4.0550373751405702E-2</v>
      </c>
    </row>
    <row r="12" spans="1:26">
      <c r="A12" s="38">
        <v>2005</v>
      </c>
      <c r="B12" s="221">
        <v>241</v>
      </c>
      <c r="C12" s="248">
        <v>7411</v>
      </c>
      <c r="D12" s="34">
        <f t="shared" si="0"/>
        <v>3.2519228174335446E-2</v>
      </c>
      <c r="E12" s="221">
        <v>225</v>
      </c>
      <c r="F12" s="248">
        <v>7041</v>
      </c>
      <c r="G12" s="34">
        <f t="shared" si="1"/>
        <v>3.1955688112484025E-2</v>
      </c>
      <c r="H12" s="221"/>
      <c r="I12" s="248"/>
      <c r="J12" s="34"/>
      <c r="K12" s="221">
        <v>0</v>
      </c>
      <c r="L12" s="248">
        <v>13</v>
      </c>
      <c r="M12" s="34">
        <f t="shared" si="2"/>
        <v>0</v>
      </c>
      <c r="N12" s="221">
        <v>0</v>
      </c>
      <c r="O12" s="248">
        <v>0</v>
      </c>
      <c r="P12" s="301" t="s">
        <v>208</v>
      </c>
      <c r="Q12" s="221"/>
      <c r="R12" s="248"/>
      <c r="S12" s="34"/>
      <c r="T12" s="221">
        <f>SUM(Q12,N12,K12,H12,E12,B12,)</f>
        <v>466</v>
      </c>
      <c r="U12" s="248">
        <f t="shared" si="4"/>
        <v>14465</v>
      </c>
      <c r="V12" s="34">
        <f t="shared" si="3"/>
        <v>3.2215693052194953E-2</v>
      </c>
    </row>
    <row r="13" spans="1:26">
      <c r="A13" s="38">
        <v>2006</v>
      </c>
      <c r="B13" s="221">
        <v>271</v>
      </c>
      <c r="C13" s="248">
        <v>6686</v>
      </c>
      <c r="D13" s="34">
        <f t="shared" si="0"/>
        <v>4.0532455877953934E-2</v>
      </c>
      <c r="E13" s="221">
        <v>192</v>
      </c>
      <c r="F13" s="248">
        <v>5754</v>
      </c>
      <c r="G13" s="34">
        <f t="shared" si="1"/>
        <v>3.3368091762252347E-2</v>
      </c>
      <c r="H13" s="221"/>
      <c r="I13" s="248"/>
      <c r="J13" s="34"/>
      <c r="K13" s="221">
        <v>0</v>
      </c>
      <c r="L13" s="248">
        <v>9</v>
      </c>
      <c r="M13" s="34">
        <f t="shared" si="2"/>
        <v>0</v>
      </c>
      <c r="N13" s="221">
        <v>0</v>
      </c>
      <c r="O13" s="248">
        <v>2</v>
      </c>
      <c r="P13" s="34">
        <f>IF(O13=0, "NA", N13/O13)</f>
        <v>0</v>
      </c>
      <c r="Q13" s="221"/>
      <c r="R13" s="248"/>
      <c r="S13" s="34"/>
      <c r="T13" s="221">
        <f>SUM(Q13,N13,K13,H13,E13,B13,)</f>
        <v>463</v>
      </c>
      <c r="U13" s="248">
        <f t="shared" si="4"/>
        <v>12451</v>
      </c>
      <c r="V13" s="34">
        <f t="shared" si="3"/>
        <v>3.7185768211388644E-2</v>
      </c>
    </row>
    <row r="14" spans="1:26">
      <c r="A14" s="38">
        <v>2007</v>
      </c>
      <c r="B14" s="221">
        <v>150</v>
      </c>
      <c r="C14" s="248">
        <v>5600</v>
      </c>
      <c r="D14" s="34">
        <f t="shared" si="0"/>
        <v>2.6785714285714284E-2</v>
      </c>
      <c r="E14" s="221">
        <v>101</v>
      </c>
      <c r="F14" s="248">
        <v>4538</v>
      </c>
      <c r="G14" s="34">
        <f t="shared" si="1"/>
        <v>2.2256500661084179E-2</v>
      </c>
      <c r="H14" s="221"/>
      <c r="I14" s="248"/>
      <c r="J14" s="34"/>
      <c r="K14" s="221">
        <v>0</v>
      </c>
      <c r="L14" s="248">
        <v>1</v>
      </c>
      <c r="M14" s="34">
        <f t="shared" si="2"/>
        <v>0</v>
      </c>
      <c r="N14" s="221">
        <v>0</v>
      </c>
      <c r="O14" s="248">
        <v>2</v>
      </c>
      <c r="P14" s="34">
        <f>IF(O14=0, "NA", N14/O14)</f>
        <v>0</v>
      </c>
      <c r="Q14" s="221">
        <v>11</v>
      </c>
      <c r="R14" s="248">
        <v>182</v>
      </c>
      <c r="S14" s="34">
        <f t="shared" ref="S14:S24" si="5">IF(R14=0, "NA", Q14/R14)</f>
        <v>6.043956043956044E-2</v>
      </c>
      <c r="T14" s="221">
        <f>SUM(Q14,N14,K14,H14,E14,B14,)</f>
        <v>262</v>
      </c>
      <c r="U14" s="248">
        <f t="shared" si="4"/>
        <v>10323</v>
      </c>
      <c r="V14" s="34">
        <f t="shared" si="3"/>
        <v>2.5380218928606025E-2</v>
      </c>
    </row>
    <row r="15" spans="1:26">
      <c r="A15" s="38">
        <v>2008</v>
      </c>
      <c r="B15" s="221">
        <v>110</v>
      </c>
      <c r="C15" s="248">
        <v>4791</v>
      </c>
      <c r="D15" s="34">
        <f t="shared" si="0"/>
        <v>2.2959716134418703E-2</v>
      </c>
      <c r="E15" s="221">
        <v>66</v>
      </c>
      <c r="F15" s="248">
        <v>3920</v>
      </c>
      <c r="G15" s="34">
        <f t="shared" si="1"/>
        <v>1.6836734693877552E-2</v>
      </c>
      <c r="H15" s="221">
        <v>24</v>
      </c>
      <c r="I15" s="248">
        <v>694</v>
      </c>
      <c r="J15" s="34">
        <f t="shared" ref="J15:J24" si="6">IF(I15=0, "NA", H15/I15)</f>
        <v>3.4582132564841501E-2</v>
      </c>
      <c r="K15" s="221">
        <v>0</v>
      </c>
      <c r="L15" s="248">
        <v>2</v>
      </c>
      <c r="M15" s="34">
        <f t="shared" si="2"/>
        <v>0</v>
      </c>
      <c r="N15" s="221">
        <v>0</v>
      </c>
      <c r="O15" s="248">
        <v>1</v>
      </c>
      <c r="P15" s="34">
        <f>IF(O15=0, "NA", N15/O15)</f>
        <v>0</v>
      </c>
      <c r="Q15" s="221">
        <v>10</v>
      </c>
      <c r="R15" s="248">
        <v>203</v>
      </c>
      <c r="S15" s="34">
        <f t="shared" si="5"/>
        <v>4.9261083743842367E-2</v>
      </c>
      <c r="T15" s="221">
        <f>SUM(Q15,N15,K15,H15,E15,B15,)</f>
        <v>210</v>
      </c>
      <c r="U15" s="248">
        <f t="shared" si="4"/>
        <v>9611</v>
      </c>
      <c r="V15" s="34">
        <f t="shared" si="3"/>
        <v>2.1849963583394028E-2</v>
      </c>
    </row>
    <row r="16" spans="1:26">
      <c r="A16" s="38">
        <v>2009</v>
      </c>
      <c r="B16" s="221">
        <v>78</v>
      </c>
      <c r="C16" s="248">
        <v>3339</v>
      </c>
      <c r="D16" s="34">
        <f t="shared" si="0"/>
        <v>2.3360287511230909E-2</v>
      </c>
      <c r="E16" s="221">
        <v>43</v>
      </c>
      <c r="F16" s="248">
        <v>2260</v>
      </c>
      <c r="G16" s="34">
        <f t="shared" si="1"/>
        <v>1.9026548672566371E-2</v>
      </c>
      <c r="H16" s="221">
        <v>11</v>
      </c>
      <c r="I16" s="248">
        <v>427</v>
      </c>
      <c r="J16" s="34">
        <f t="shared" si="6"/>
        <v>2.576112412177986E-2</v>
      </c>
      <c r="K16" s="221">
        <v>0</v>
      </c>
      <c r="L16" s="248">
        <v>54</v>
      </c>
      <c r="M16" s="34">
        <f t="shared" si="2"/>
        <v>0</v>
      </c>
      <c r="N16" s="221">
        <v>0</v>
      </c>
      <c r="O16" s="248">
        <v>14</v>
      </c>
      <c r="P16" s="34">
        <f t="shared" ref="P16:P24" si="7">IF(O16=0, "NA", N16/O16)</f>
        <v>0</v>
      </c>
      <c r="Q16" s="221">
        <v>2</v>
      </c>
      <c r="R16" s="248">
        <v>70</v>
      </c>
      <c r="S16" s="34">
        <f t="shared" si="5"/>
        <v>2.8571428571428571E-2</v>
      </c>
      <c r="T16" s="221">
        <f t="shared" ref="T16:T23" si="8">SUM(Q16,N16,K16,H16,E16,B16,)</f>
        <v>134</v>
      </c>
      <c r="U16" s="248">
        <f t="shared" si="4"/>
        <v>6164</v>
      </c>
      <c r="V16" s="34">
        <f t="shared" si="3"/>
        <v>2.1739130434782608E-2</v>
      </c>
      <c r="Z16" s="296" t="s">
        <v>46</v>
      </c>
    </row>
    <row r="17" spans="1:44">
      <c r="A17" s="38">
        <v>2010</v>
      </c>
      <c r="B17" s="221">
        <v>48</v>
      </c>
      <c r="C17" s="248">
        <v>3196</v>
      </c>
      <c r="D17" s="34">
        <f t="shared" si="0"/>
        <v>1.5018773466833541E-2</v>
      </c>
      <c r="E17" s="221">
        <v>39</v>
      </c>
      <c r="F17" s="248">
        <v>2486</v>
      </c>
      <c r="G17" s="34">
        <f t="shared" si="1"/>
        <v>1.5687851971037812E-2</v>
      </c>
      <c r="H17" s="221">
        <v>8</v>
      </c>
      <c r="I17" s="248">
        <v>359</v>
      </c>
      <c r="J17" s="34">
        <f t="shared" si="6"/>
        <v>2.2284122562674095E-2</v>
      </c>
      <c r="K17" s="221">
        <v>8</v>
      </c>
      <c r="L17" s="248">
        <v>115</v>
      </c>
      <c r="M17" s="34">
        <f t="shared" si="2"/>
        <v>6.9565217391304349E-2</v>
      </c>
      <c r="N17" s="221">
        <v>1</v>
      </c>
      <c r="O17" s="248">
        <v>22</v>
      </c>
      <c r="P17" s="34">
        <f t="shared" si="7"/>
        <v>4.5454545454545456E-2</v>
      </c>
      <c r="Q17" s="221">
        <v>3</v>
      </c>
      <c r="R17" s="248">
        <v>86</v>
      </c>
      <c r="S17" s="34">
        <f t="shared" si="5"/>
        <v>3.4883720930232558E-2</v>
      </c>
      <c r="T17" s="221">
        <f t="shared" si="8"/>
        <v>107</v>
      </c>
      <c r="U17" s="248">
        <f t="shared" si="4"/>
        <v>6264</v>
      </c>
      <c r="V17" s="34">
        <f t="shared" si="3"/>
        <v>1.7081736909323117E-2</v>
      </c>
    </row>
    <row r="18" spans="1:44">
      <c r="A18" s="38">
        <v>2011</v>
      </c>
      <c r="B18" s="221">
        <v>35</v>
      </c>
      <c r="C18" s="248">
        <v>2780</v>
      </c>
      <c r="D18" s="34">
        <f t="shared" si="0"/>
        <v>1.2589928057553957E-2</v>
      </c>
      <c r="E18" s="221">
        <v>31</v>
      </c>
      <c r="F18" s="248">
        <v>2617</v>
      </c>
      <c r="G18" s="34">
        <f t="shared" si="1"/>
        <v>1.1845624761176921E-2</v>
      </c>
      <c r="H18" s="221">
        <v>5</v>
      </c>
      <c r="I18" s="248">
        <v>533</v>
      </c>
      <c r="J18" s="34">
        <f t="shared" si="6"/>
        <v>9.3808630393996256E-3</v>
      </c>
      <c r="K18" s="221">
        <v>2</v>
      </c>
      <c r="L18" s="248">
        <v>65</v>
      </c>
      <c r="M18" s="34">
        <f t="shared" si="2"/>
        <v>3.0769230769230771E-2</v>
      </c>
      <c r="N18" s="221">
        <v>0</v>
      </c>
      <c r="O18" s="248">
        <v>36</v>
      </c>
      <c r="P18" s="34">
        <f t="shared" si="7"/>
        <v>0</v>
      </c>
      <c r="Q18" s="221">
        <v>10</v>
      </c>
      <c r="R18" s="248">
        <v>280</v>
      </c>
      <c r="S18" s="34">
        <f t="shared" si="5"/>
        <v>3.5714285714285712E-2</v>
      </c>
      <c r="T18" s="221">
        <f t="shared" si="8"/>
        <v>83</v>
      </c>
      <c r="U18" s="248">
        <f t="shared" si="4"/>
        <v>6311</v>
      </c>
      <c r="V18" s="34">
        <f t="shared" si="3"/>
        <v>1.3151639993661861E-2</v>
      </c>
      <c r="X18" s="296" t="s">
        <v>46</v>
      </c>
    </row>
    <row r="19" spans="1:44">
      <c r="A19" s="38">
        <v>2012</v>
      </c>
      <c r="B19" s="221">
        <v>40</v>
      </c>
      <c r="C19" s="248">
        <v>2945</v>
      </c>
      <c r="D19" s="34">
        <f t="shared" si="0"/>
        <v>1.3582342954159592E-2</v>
      </c>
      <c r="E19" s="221">
        <v>17</v>
      </c>
      <c r="F19" s="248">
        <v>1998</v>
      </c>
      <c r="G19" s="34">
        <f t="shared" si="1"/>
        <v>8.5085085085085093E-3</v>
      </c>
      <c r="H19" s="221">
        <v>4</v>
      </c>
      <c r="I19" s="248">
        <v>373</v>
      </c>
      <c r="J19" s="34">
        <f t="shared" si="6"/>
        <v>1.0723860589812333E-2</v>
      </c>
      <c r="K19" s="221">
        <v>1</v>
      </c>
      <c r="L19" s="248">
        <v>87</v>
      </c>
      <c r="M19" s="34">
        <f t="shared" si="2"/>
        <v>1.1494252873563218E-2</v>
      </c>
      <c r="N19" s="221">
        <v>0</v>
      </c>
      <c r="O19" s="248">
        <v>50</v>
      </c>
      <c r="P19" s="34">
        <f t="shared" si="7"/>
        <v>0</v>
      </c>
      <c r="Q19" s="221">
        <v>4</v>
      </c>
      <c r="R19" s="248">
        <v>221</v>
      </c>
      <c r="S19" s="34">
        <f t="shared" si="5"/>
        <v>1.8099547511312219E-2</v>
      </c>
      <c r="T19" s="221">
        <f t="shared" si="8"/>
        <v>66</v>
      </c>
      <c r="U19" s="248">
        <f t="shared" si="4"/>
        <v>5674</v>
      </c>
      <c r="V19" s="34">
        <f t="shared" si="3"/>
        <v>1.163200563976031E-2</v>
      </c>
    </row>
    <row r="20" spans="1:44">
      <c r="A20" s="38">
        <v>2013</v>
      </c>
      <c r="B20" s="221">
        <v>24</v>
      </c>
      <c r="C20" s="248">
        <v>3465</v>
      </c>
      <c r="D20" s="34">
        <f t="shared" si="0"/>
        <v>6.9264069264069264E-3</v>
      </c>
      <c r="E20" s="221">
        <v>21</v>
      </c>
      <c r="F20" s="248">
        <v>1733</v>
      </c>
      <c r="G20" s="34">
        <f t="shared" si="1"/>
        <v>1.2117714945181766E-2</v>
      </c>
      <c r="H20" s="221">
        <v>8</v>
      </c>
      <c r="I20" s="248">
        <v>288</v>
      </c>
      <c r="J20" s="34">
        <f t="shared" si="6"/>
        <v>2.7777777777777776E-2</v>
      </c>
      <c r="K20" s="221">
        <v>1</v>
      </c>
      <c r="L20" s="248">
        <v>80</v>
      </c>
      <c r="M20" s="34">
        <f t="shared" si="2"/>
        <v>1.2500000000000001E-2</v>
      </c>
      <c r="N20" s="221">
        <v>1</v>
      </c>
      <c r="O20" s="248">
        <v>31</v>
      </c>
      <c r="P20" s="34">
        <f t="shared" si="7"/>
        <v>3.2258064516129031E-2</v>
      </c>
      <c r="Q20" s="221">
        <v>2</v>
      </c>
      <c r="R20" s="248">
        <v>161</v>
      </c>
      <c r="S20" s="34">
        <f t="shared" si="5"/>
        <v>1.2422360248447204E-2</v>
      </c>
      <c r="T20" s="221">
        <f t="shared" si="8"/>
        <v>57</v>
      </c>
      <c r="U20" s="248">
        <f t="shared" si="4"/>
        <v>5758</v>
      </c>
      <c r="V20" s="34">
        <f t="shared" si="3"/>
        <v>9.8992705800625223E-3</v>
      </c>
    </row>
    <row r="21" spans="1:44">
      <c r="A21" s="38">
        <v>2014</v>
      </c>
      <c r="B21" s="221">
        <v>12</v>
      </c>
      <c r="C21" s="248">
        <v>2053</v>
      </c>
      <c r="D21" s="34">
        <f>IF(C21=0, "NA", B21/C21)</f>
        <v>5.8451047247929854E-3</v>
      </c>
      <c r="E21" s="221">
        <v>7</v>
      </c>
      <c r="F21" s="248">
        <v>1641</v>
      </c>
      <c r="G21" s="34">
        <f>IF(F21=0, "NA", E21/F21)</f>
        <v>4.2656916514320535E-3</v>
      </c>
      <c r="H21" s="221">
        <v>3</v>
      </c>
      <c r="I21" s="248">
        <v>237</v>
      </c>
      <c r="J21" s="34">
        <f t="shared" si="6"/>
        <v>1.2658227848101266E-2</v>
      </c>
      <c r="K21" s="221">
        <v>0</v>
      </c>
      <c r="L21" s="248">
        <v>64</v>
      </c>
      <c r="M21" s="34">
        <f>IF(L21=0, "NA", K21/L21)</f>
        <v>0</v>
      </c>
      <c r="N21" s="221">
        <v>1</v>
      </c>
      <c r="O21" s="248">
        <v>49</v>
      </c>
      <c r="P21" s="34">
        <f t="shared" si="7"/>
        <v>2.0408163265306121E-2</v>
      </c>
      <c r="Q21" s="221">
        <v>1</v>
      </c>
      <c r="R21" s="248">
        <v>110</v>
      </c>
      <c r="S21" s="34">
        <f t="shared" si="5"/>
        <v>9.0909090909090905E-3</v>
      </c>
      <c r="T21" s="221">
        <f t="shared" si="8"/>
        <v>24</v>
      </c>
      <c r="U21" s="248">
        <f t="shared" si="4"/>
        <v>4154</v>
      </c>
      <c r="V21" s="34">
        <f>IF(U21=0, "NA", T21/U21)</f>
        <v>5.7775637939335581E-3</v>
      </c>
    </row>
    <row r="22" spans="1:44">
      <c r="A22" s="38">
        <v>2015</v>
      </c>
      <c r="B22" s="221">
        <v>14</v>
      </c>
      <c r="C22" s="248">
        <v>1812</v>
      </c>
      <c r="D22" s="34">
        <f>IF(C22=0, "NA", B22/C22)</f>
        <v>7.7262693156732896E-3</v>
      </c>
      <c r="E22" s="221">
        <v>4</v>
      </c>
      <c r="F22" s="248">
        <v>1199</v>
      </c>
      <c r="G22" s="34">
        <f>IF(F22=0, "NA", E22/F22)</f>
        <v>3.336113427856547E-3</v>
      </c>
      <c r="H22" s="221">
        <v>2</v>
      </c>
      <c r="I22" s="248">
        <v>289</v>
      </c>
      <c r="J22" s="34">
        <f t="shared" si="6"/>
        <v>6.920415224913495E-3</v>
      </c>
      <c r="K22" s="221">
        <v>0</v>
      </c>
      <c r="L22" s="248">
        <v>22</v>
      </c>
      <c r="M22" s="34">
        <f>IF(L22=0, "NA", K22/L22)</f>
        <v>0</v>
      </c>
      <c r="N22" s="221">
        <v>1</v>
      </c>
      <c r="O22" s="248">
        <v>27</v>
      </c>
      <c r="P22" s="34">
        <f t="shared" si="7"/>
        <v>3.7037037037037035E-2</v>
      </c>
      <c r="Q22" s="221">
        <v>0</v>
      </c>
      <c r="R22" s="248">
        <v>129</v>
      </c>
      <c r="S22" s="34">
        <f t="shared" si="5"/>
        <v>0</v>
      </c>
      <c r="T22" s="221">
        <f t="shared" si="8"/>
        <v>21</v>
      </c>
      <c r="U22" s="248">
        <f t="shared" si="4"/>
        <v>3478</v>
      </c>
      <c r="V22" s="34">
        <f>IF(U22=0, "NA", T22/U22)</f>
        <v>6.0379528464634845E-3</v>
      </c>
    </row>
    <row r="23" spans="1:44">
      <c r="A23" s="38">
        <v>2016</v>
      </c>
      <c r="B23" s="221">
        <v>3</v>
      </c>
      <c r="C23" s="248">
        <v>609</v>
      </c>
      <c r="D23" s="34">
        <f>IF(C23=0, "NA", B23/C23)</f>
        <v>4.9261083743842365E-3</v>
      </c>
      <c r="E23" s="221">
        <v>2</v>
      </c>
      <c r="F23" s="248">
        <v>344</v>
      </c>
      <c r="G23" s="34">
        <f>IF(F23=0, "NA", E23/F23)</f>
        <v>5.8139534883720929E-3</v>
      </c>
      <c r="H23" s="221">
        <v>0</v>
      </c>
      <c r="I23" s="248">
        <v>48</v>
      </c>
      <c r="J23" s="34">
        <f t="shared" si="6"/>
        <v>0</v>
      </c>
      <c r="K23" s="221">
        <v>0</v>
      </c>
      <c r="L23" s="248">
        <v>6</v>
      </c>
      <c r="M23" s="34">
        <f>IF(L23=0, "NA", K23/L23)</f>
        <v>0</v>
      </c>
      <c r="N23" s="221">
        <v>0</v>
      </c>
      <c r="O23" s="248">
        <v>5</v>
      </c>
      <c r="P23" s="34">
        <f t="shared" si="7"/>
        <v>0</v>
      </c>
      <c r="Q23" s="221">
        <v>0</v>
      </c>
      <c r="R23" s="248">
        <v>21</v>
      </c>
      <c r="S23" s="34">
        <f t="shared" si="5"/>
        <v>0</v>
      </c>
      <c r="T23" s="221">
        <f t="shared" si="8"/>
        <v>5</v>
      </c>
      <c r="U23" s="248">
        <f t="shared" si="4"/>
        <v>1033</v>
      </c>
      <c r="V23" s="34">
        <f>IF(U23=0, "NA", T23/U23)</f>
        <v>4.8402710551790898E-3</v>
      </c>
    </row>
    <row r="24" spans="1:44" ht="13.5" thickBot="1">
      <c r="A24" s="38">
        <v>2017</v>
      </c>
      <c r="B24" s="275">
        <v>1</v>
      </c>
      <c r="C24" s="283">
        <v>38</v>
      </c>
      <c r="D24" s="162">
        <f>IF(C24=0, "NA", B24/C24)</f>
        <v>2.6315789473684209E-2</v>
      </c>
      <c r="E24" s="275">
        <v>0</v>
      </c>
      <c r="F24" s="283">
        <v>16</v>
      </c>
      <c r="G24" s="162">
        <f>IF(F24=0, "NA", E24/F24)</f>
        <v>0</v>
      </c>
      <c r="H24" s="275">
        <v>0</v>
      </c>
      <c r="I24" s="283">
        <v>0</v>
      </c>
      <c r="J24" s="162" t="str">
        <f t="shared" si="6"/>
        <v>NA</v>
      </c>
      <c r="K24" s="275">
        <v>0</v>
      </c>
      <c r="L24" s="283">
        <v>0</v>
      </c>
      <c r="M24" s="162" t="str">
        <f>IF(L24=0, "NA", K24/L24)</f>
        <v>NA</v>
      </c>
      <c r="N24" s="275">
        <v>0</v>
      </c>
      <c r="O24" s="283">
        <v>0</v>
      </c>
      <c r="P24" s="162" t="str">
        <f t="shared" si="7"/>
        <v>NA</v>
      </c>
      <c r="Q24" s="275">
        <v>0</v>
      </c>
      <c r="R24" s="283">
        <v>0</v>
      </c>
      <c r="S24" s="162" t="str">
        <f t="shared" si="5"/>
        <v>NA</v>
      </c>
      <c r="T24" s="275">
        <f>SUM(Q24,N24,K24,H24,E24,B24,)</f>
        <v>1</v>
      </c>
      <c r="U24" s="283">
        <f>SUM(R24,O24,L24,I24,F24,C24,)</f>
        <v>54</v>
      </c>
      <c r="V24" s="162">
        <f>IF(U24=0, "NA", T24/U24)</f>
        <v>1.8518518518518517E-2</v>
      </c>
    </row>
    <row r="25" spans="1:44" ht="13.5" thickBot="1">
      <c r="A25" s="274" t="s">
        <v>6</v>
      </c>
      <c r="B25" s="115">
        <f>SUM(B9:B24)</f>
        <v>2127</v>
      </c>
      <c r="C25" s="161">
        <f>SUM(C9:C24)</f>
        <v>67778</v>
      </c>
      <c r="D25" s="42">
        <f>B25/C25</f>
        <v>3.1381864321756325E-2</v>
      </c>
      <c r="E25" s="115">
        <f>SUM(E9:E24)</f>
        <v>1659</v>
      </c>
      <c r="F25" s="161">
        <f>SUM(F9:F24)</f>
        <v>56128</v>
      </c>
      <c r="G25" s="42">
        <f>E25/F25</f>
        <v>2.9557440136830104E-2</v>
      </c>
      <c r="H25" s="115">
        <f>SUM(H9:H24)</f>
        <v>65</v>
      </c>
      <c r="I25" s="161">
        <f>SUM(I9:I24)</f>
        <v>3248</v>
      </c>
      <c r="J25" s="42">
        <f>H25/I25</f>
        <v>2.001231527093596E-2</v>
      </c>
      <c r="K25" s="115">
        <f>SUM(K9:K24)</f>
        <v>15</v>
      </c>
      <c r="L25" s="161">
        <f>SUM(L9:L24)</f>
        <v>564</v>
      </c>
      <c r="M25" s="42">
        <f>K25/L25</f>
        <v>2.6595744680851064E-2</v>
      </c>
      <c r="N25" s="115">
        <f>SUM(N9:N24)</f>
        <v>4</v>
      </c>
      <c r="O25" s="161">
        <f>SUM(O9:O24)</f>
        <v>239</v>
      </c>
      <c r="P25" s="42">
        <f>N25/O25</f>
        <v>1.6736401673640166E-2</v>
      </c>
      <c r="Q25" s="115">
        <f>SUM(Q9:Q24)</f>
        <v>43</v>
      </c>
      <c r="R25" s="161">
        <f>SUM(R9:R24)</f>
        <v>1463</v>
      </c>
      <c r="S25" s="42">
        <f>Q25/R25</f>
        <v>2.939166097060834E-2</v>
      </c>
      <c r="T25" s="115">
        <f>SUM(T9:T24)</f>
        <v>3913</v>
      </c>
      <c r="U25" s="161">
        <f>SUM(U9:U24)</f>
        <v>129420</v>
      </c>
      <c r="V25" s="42">
        <f>T25/U25</f>
        <v>3.0234894143099985E-2</v>
      </c>
    </row>
    <row r="26" spans="1:44" s="229" customFormat="1">
      <c r="A26" s="214"/>
      <c r="B26" s="241"/>
      <c r="C26" s="241"/>
      <c r="D26" s="246"/>
      <c r="E26" s="241"/>
      <c r="F26" s="241"/>
      <c r="G26" s="246"/>
      <c r="H26" s="241"/>
      <c r="I26" s="241"/>
      <c r="J26" s="246"/>
      <c r="K26" s="241"/>
      <c r="L26" s="241"/>
      <c r="M26" s="246"/>
      <c r="N26" s="241"/>
      <c r="O26" s="241"/>
      <c r="P26" s="246"/>
      <c r="Q26" s="241"/>
      <c r="R26" s="241"/>
      <c r="S26" s="246"/>
      <c r="T26" s="241"/>
      <c r="U26" s="241"/>
      <c r="V26" s="246"/>
      <c r="W26" s="241"/>
      <c r="X26" s="241"/>
    </row>
    <row r="27" spans="1:44">
      <c r="A27" s="213"/>
      <c r="T27" s="270"/>
    </row>
    <row r="28" spans="1:44">
      <c r="A28" s="213"/>
      <c r="R28" s="229"/>
      <c r="S28" s="229"/>
      <c r="T28" s="388"/>
      <c r="U28" s="229"/>
      <c r="V28" s="229"/>
      <c r="W28" s="229"/>
      <c r="X28" s="229"/>
    </row>
    <row r="29" spans="1:44">
      <c r="A29" s="173"/>
      <c r="R29" s="356"/>
      <c r="S29" s="356"/>
      <c r="T29" s="356"/>
      <c r="U29" s="404"/>
      <c r="V29" s="404"/>
      <c r="W29" s="405"/>
      <c r="X29" s="356"/>
    </row>
    <row r="30" spans="1:44">
      <c r="P30" s="229"/>
      <c r="Q30" s="294"/>
      <c r="R30" s="355"/>
      <c r="S30" s="355"/>
      <c r="T30" s="355"/>
      <c r="V30" s="586"/>
      <c r="W30" s="585"/>
      <c r="X30" s="585"/>
      <c r="Y30" s="585"/>
      <c r="Z30" s="585"/>
      <c r="AA30" s="585"/>
      <c r="AB30" s="585"/>
      <c r="AC30" s="585"/>
      <c r="AD30" s="585"/>
      <c r="AE30" s="585"/>
      <c r="AF30" s="585"/>
      <c r="AG30" s="585"/>
      <c r="AH30" s="585"/>
      <c r="AI30" s="585"/>
      <c r="AJ30" s="585"/>
      <c r="AK30" s="585"/>
      <c r="AL30" s="585"/>
      <c r="AM30" s="585"/>
      <c r="AN30" s="585"/>
      <c r="AO30" s="585"/>
      <c r="AP30" s="585"/>
      <c r="AQ30" s="585"/>
      <c r="AR30" s="229"/>
    </row>
    <row r="31" spans="1:44">
      <c r="P31" s="322"/>
      <c r="Q31" s="322"/>
      <c r="R31" s="355"/>
      <c r="S31" s="355"/>
      <c r="T31" s="355"/>
      <c r="V31" s="586"/>
      <c r="W31" s="454"/>
      <c r="X31" s="454"/>
      <c r="Y31" s="454"/>
      <c r="Z31" s="454"/>
      <c r="AA31" s="454"/>
      <c r="AB31" s="454"/>
      <c r="AC31" s="454"/>
      <c r="AD31" s="454"/>
      <c r="AE31" s="454"/>
      <c r="AF31" s="454"/>
      <c r="AG31" s="454"/>
      <c r="AH31" s="454"/>
      <c r="AI31" s="454"/>
      <c r="AJ31" s="454"/>
      <c r="AK31" s="454"/>
      <c r="AL31" s="454"/>
      <c r="AM31" s="454"/>
      <c r="AN31" s="454"/>
      <c r="AO31" s="454"/>
      <c r="AP31" s="454"/>
      <c r="AQ31" s="454"/>
      <c r="AR31" s="229"/>
    </row>
    <row r="32" spans="1:44">
      <c r="P32" s="321"/>
      <c r="Q32" s="323"/>
      <c r="R32" s="355"/>
      <c r="S32" s="355"/>
      <c r="T32" s="355"/>
      <c r="V32" s="407"/>
      <c r="W32" s="455"/>
      <c r="X32" s="455"/>
      <c r="Y32" s="327"/>
      <c r="Z32" s="455"/>
      <c r="AA32" s="455"/>
      <c r="AB32" s="327"/>
      <c r="AC32" s="455"/>
      <c r="AD32" s="455"/>
      <c r="AE32" s="327"/>
      <c r="AF32" s="455"/>
      <c r="AG32" s="455"/>
      <c r="AH32" s="327"/>
      <c r="AI32" s="455"/>
      <c r="AJ32" s="455"/>
      <c r="AK32" s="327"/>
      <c r="AL32" s="455"/>
      <c r="AM32" s="455"/>
      <c r="AN32" s="327"/>
      <c r="AO32" s="455"/>
      <c r="AP32" s="455"/>
      <c r="AQ32" s="327"/>
      <c r="AR32" s="229"/>
    </row>
    <row r="33" spans="16:44">
      <c r="P33" s="321"/>
      <c r="Q33" s="323"/>
      <c r="R33" s="355"/>
      <c r="S33" s="355"/>
      <c r="T33" s="355"/>
      <c r="V33" s="407"/>
      <c r="W33" s="455"/>
      <c r="X33" s="455"/>
      <c r="Y33" s="327"/>
      <c r="Z33" s="455"/>
      <c r="AA33" s="455"/>
      <c r="AB33" s="327"/>
      <c r="AC33" s="455"/>
      <c r="AD33" s="455"/>
      <c r="AE33" s="327"/>
      <c r="AF33" s="455"/>
      <c r="AG33" s="455"/>
      <c r="AH33" s="327"/>
      <c r="AI33" s="455"/>
      <c r="AJ33" s="455"/>
      <c r="AK33" s="327"/>
      <c r="AL33" s="455"/>
      <c r="AM33" s="455"/>
      <c r="AN33" s="327"/>
      <c r="AO33" s="455"/>
      <c r="AP33" s="455"/>
      <c r="AQ33" s="327"/>
      <c r="AR33" s="229"/>
    </row>
    <row r="34" spans="16:44">
      <c r="P34" s="321"/>
      <c r="Q34" s="323"/>
      <c r="R34" s="355"/>
      <c r="S34" s="355"/>
      <c r="T34" s="355"/>
      <c r="V34" s="407"/>
      <c r="W34" s="455"/>
      <c r="X34" s="455"/>
      <c r="Y34" s="327"/>
      <c r="Z34" s="455"/>
      <c r="AA34" s="455"/>
      <c r="AB34" s="327"/>
      <c r="AC34" s="455"/>
      <c r="AD34" s="455"/>
      <c r="AE34" s="327"/>
      <c r="AF34" s="455"/>
      <c r="AG34" s="455"/>
      <c r="AH34" s="327"/>
      <c r="AI34" s="455"/>
      <c r="AJ34" s="455"/>
      <c r="AK34" s="327"/>
      <c r="AL34" s="455"/>
      <c r="AM34" s="455"/>
      <c r="AN34" s="327"/>
      <c r="AO34" s="455"/>
      <c r="AP34" s="455"/>
      <c r="AQ34" s="327"/>
      <c r="AR34" s="229"/>
    </row>
    <row r="35" spans="16:44">
      <c r="P35" s="321"/>
      <c r="Q35" s="323"/>
      <c r="R35" s="355"/>
      <c r="S35" s="355"/>
      <c r="T35" s="355"/>
      <c r="V35" s="407"/>
      <c r="W35" s="455"/>
      <c r="X35" s="455"/>
      <c r="Y35" s="327"/>
      <c r="Z35" s="455"/>
      <c r="AA35" s="455"/>
      <c r="AB35" s="327"/>
      <c r="AC35" s="455"/>
      <c r="AD35" s="455"/>
      <c r="AE35" s="327"/>
      <c r="AF35" s="455"/>
      <c r="AG35" s="455"/>
      <c r="AH35" s="327"/>
      <c r="AI35" s="455"/>
      <c r="AJ35" s="455"/>
      <c r="AK35" s="327"/>
      <c r="AL35" s="455"/>
      <c r="AM35" s="455"/>
      <c r="AN35" s="327"/>
      <c r="AO35" s="455"/>
      <c r="AP35" s="455"/>
      <c r="AQ35" s="327"/>
      <c r="AR35" s="229"/>
    </row>
    <row r="36" spans="16:44">
      <c r="P36" s="321"/>
      <c r="Q36" s="323"/>
      <c r="R36" s="355"/>
      <c r="S36" s="355"/>
      <c r="T36" s="355"/>
      <c r="V36" s="407"/>
      <c r="W36" s="455"/>
      <c r="X36" s="455"/>
      <c r="Y36" s="327"/>
      <c r="Z36" s="455"/>
      <c r="AA36" s="455"/>
      <c r="AB36" s="327"/>
      <c r="AC36" s="455"/>
      <c r="AD36" s="455"/>
      <c r="AE36" s="327"/>
      <c r="AF36" s="455"/>
      <c r="AG36" s="455"/>
      <c r="AH36" s="327"/>
      <c r="AI36" s="455"/>
      <c r="AJ36" s="455"/>
      <c r="AK36" s="327"/>
      <c r="AL36" s="455"/>
      <c r="AM36" s="455"/>
      <c r="AN36" s="327"/>
      <c r="AO36" s="455"/>
      <c r="AP36" s="455"/>
      <c r="AQ36" s="327"/>
      <c r="AR36" s="229"/>
    </row>
    <row r="37" spans="16:44">
      <c r="P37" s="321"/>
      <c r="Q37" s="323"/>
      <c r="R37" s="355"/>
      <c r="S37" s="355"/>
      <c r="T37" s="355"/>
      <c r="V37" s="407"/>
      <c r="W37" s="455"/>
      <c r="X37" s="455"/>
      <c r="Y37" s="327"/>
      <c r="Z37" s="455"/>
      <c r="AA37" s="455"/>
      <c r="AB37" s="327"/>
      <c r="AC37" s="455"/>
      <c r="AD37" s="455"/>
      <c r="AE37" s="327"/>
      <c r="AF37" s="455"/>
      <c r="AG37" s="455"/>
      <c r="AH37" s="327"/>
      <c r="AI37" s="455"/>
      <c r="AJ37" s="455"/>
      <c r="AK37" s="327"/>
      <c r="AL37" s="455"/>
      <c r="AM37" s="455"/>
      <c r="AN37" s="327"/>
      <c r="AO37" s="455"/>
      <c r="AP37" s="455"/>
      <c r="AQ37" s="327"/>
      <c r="AR37" s="229"/>
    </row>
    <row r="38" spans="16:44">
      <c r="P38" s="321"/>
      <c r="Q38" s="323"/>
      <c r="R38" s="355"/>
      <c r="S38" s="355"/>
      <c r="T38" s="355"/>
      <c r="V38" s="407"/>
      <c r="W38" s="455"/>
      <c r="X38" s="455"/>
      <c r="Y38" s="327"/>
      <c r="Z38" s="455"/>
      <c r="AA38" s="455"/>
      <c r="AB38" s="327"/>
      <c r="AC38" s="455"/>
      <c r="AD38" s="455"/>
      <c r="AE38" s="327"/>
      <c r="AF38" s="455"/>
      <c r="AG38" s="455"/>
      <c r="AH38" s="327"/>
      <c r="AI38" s="455"/>
      <c r="AJ38" s="455"/>
      <c r="AK38" s="327"/>
      <c r="AL38" s="455"/>
      <c r="AM38" s="455"/>
      <c r="AN38" s="327"/>
      <c r="AO38" s="455"/>
      <c r="AP38" s="455"/>
      <c r="AQ38" s="327"/>
      <c r="AR38" s="229"/>
    </row>
    <row r="39" spans="16:44">
      <c r="P39" s="321"/>
      <c r="Q39" s="321"/>
      <c r="R39" s="355"/>
      <c r="S39" s="355"/>
      <c r="T39" s="355"/>
      <c r="V39" s="407"/>
      <c r="W39" s="455"/>
      <c r="X39" s="455"/>
      <c r="Y39" s="327"/>
      <c r="Z39" s="455"/>
      <c r="AA39" s="455"/>
      <c r="AB39" s="327"/>
      <c r="AC39" s="455"/>
      <c r="AD39" s="455"/>
      <c r="AE39" s="327"/>
      <c r="AF39" s="455"/>
      <c r="AG39" s="455"/>
      <c r="AH39" s="327"/>
      <c r="AI39" s="455"/>
      <c r="AJ39" s="455"/>
      <c r="AK39" s="327"/>
      <c r="AL39" s="455"/>
      <c r="AM39" s="455"/>
      <c r="AN39" s="327"/>
      <c r="AO39" s="455"/>
      <c r="AP39" s="455"/>
      <c r="AQ39" s="327"/>
      <c r="AR39" s="229"/>
    </row>
    <row r="40" spans="16:44">
      <c r="P40" s="321"/>
      <c r="Q40" s="323"/>
      <c r="R40" s="355"/>
      <c r="S40" s="355"/>
      <c r="T40" s="355"/>
      <c r="V40" s="407"/>
      <c r="W40" s="455"/>
      <c r="X40" s="455"/>
      <c r="Y40" s="327"/>
      <c r="Z40" s="455"/>
      <c r="AA40" s="455"/>
      <c r="AB40" s="327"/>
      <c r="AC40" s="455"/>
      <c r="AD40" s="455"/>
      <c r="AE40" s="327"/>
      <c r="AF40" s="455"/>
      <c r="AG40" s="455"/>
      <c r="AH40" s="327"/>
      <c r="AI40" s="455"/>
      <c r="AJ40" s="455"/>
      <c r="AK40" s="327"/>
      <c r="AL40" s="455"/>
      <c r="AM40" s="455"/>
      <c r="AN40" s="327"/>
      <c r="AO40" s="455"/>
      <c r="AP40" s="455"/>
      <c r="AQ40" s="327"/>
      <c r="AR40" s="229"/>
    </row>
    <row r="41" spans="16:44">
      <c r="P41" s="321"/>
      <c r="Q41" s="321"/>
      <c r="R41" s="355"/>
      <c r="S41" s="355"/>
      <c r="T41" s="355"/>
      <c r="V41" s="407"/>
      <c r="W41" s="455"/>
      <c r="X41" s="455"/>
      <c r="Y41" s="327"/>
      <c r="Z41" s="455"/>
      <c r="AA41" s="455"/>
      <c r="AB41" s="327"/>
      <c r="AC41" s="455"/>
      <c r="AD41" s="455"/>
      <c r="AE41" s="327"/>
      <c r="AF41" s="455"/>
      <c r="AG41" s="455"/>
      <c r="AH41" s="327"/>
      <c r="AI41" s="455"/>
      <c r="AJ41" s="455"/>
      <c r="AK41" s="327"/>
      <c r="AL41" s="455"/>
      <c r="AM41" s="455"/>
      <c r="AN41" s="327"/>
      <c r="AO41" s="455"/>
      <c r="AP41" s="455"/>
      <c r="AQ41" s="327"/>
      <c r="AR41" s="229"/>
    </row>
    <row r="42" spans="16:44">
      <c r="P42" s="321"/>
      <c r="Q42" s="323"/>
      <c r="R42" s="355"/>
      <c r="S42" s="355"/>
      <c r="T42" s="355"/>
      <c r="V42" s="407"/>
      <c r="W42" s="455"/>
      <c r="X42" s="455"/>
      <c r="Y42" s="327"/>
      <c r="Z42" s="455"/>
      <c r="AA42" s="455"/>
      <c r="AB42" s="327"/>
      <c r="AC42" s="455"/>
      <c r="AD42" s="455"/>
      <c r="AE42" s="327"/>
      <c r="AF42" s="455"/>
      <c r="AG42" s="455"/>
      <c r="AH42" s="327"/>
      <c r="AI42" s="455"/>
      <c r="AJ42" s="455"/>
      <c r="AK42" s="327"/>
      <c r="AL42" s="455"/>
      <c r="AM42" s="455"/>
      <c r="AN42" s="327"/>
      <c r="AO42" s="455"/>
      <c r="AP42" s="455"/>
      <c r="AQ42" s="327"/>
      <c r="AR42" s="229"/>
    </row>
    <row r="43" spans="16:44">
      <c r="P43" s="321"/>
      <c r="Q43" s="323"/>
      <c r="R43" s="355"/>
      <c r="S43" s="355"/>
      <c r="T43" s="355"/>
      <c r="V43" s="407"/>
      <c r="W43" s="455"/>
      <c r="X43" s="455"/>
      <c r="Y43" s="327"/>
      <c r="Z43" s="455"/>
      <c r="AA43" s="455"/>
      <c r="AB43" s="327"/>
      <c r="AC43" s="455"/>
      <c r="AD43" s="455"/>
      <c r="AE43" s="327"/>
      <c r="AF43" s="455"/>
      <c r="AG43" s="455"/>
      <c r="AH43" s="327"/>
      <c r="AI43" s="455"/>
      <c r="AJ43" s="455"/>
      <c r="AK43" s="327"/>
      <c r="AL43" s="455"/>
      <c r="AM43" s="455"/>
      <c r="AN43" s="327"/>
      <c r="AO43" s="455"/>
      <c r="AP43" s="455"/>
      <c r="AQ43" s="327"/>
      <c r="AR43" s="229"/>
    </row>
    <row r="44" spans="16:44">
      <c r="P44" s="321"/>
      <c r="Q44" s="321"/>
      <c r="R44" s="355"/>
      <c r="S44" s="355"/>
      <c r="T44" s="357"/>
      <c r="V44" s="407"/>
      <c r="W44" s="455"/>
      <c r="X44" s="455"/>
      <c r="Y44" s="327"/>
      <c r="Z44" s="455"/>
      <c r="AA44" s="455"/>
      <c r="AB44" s="327"/>
      <c r="AC44" s="455"/>
      <c r="AD44" s="455"/>
      <c r="AE44" s="327"/>
      <c r="AF44" s="455"/>
      <c r="AG44" s="455"/>
      <c r="AH44" s="327"/>
      <c r="AI44" s="455"/>
      <c r="AJ44" s="455"/>
      <c r="AK44" s="327"/>
      <c r="AL44" s="455"/>
      <c r="AM44" s="455"/>
      <c r="AN44" s="327"/>
      <c r="AO44" s="455"/>
      <c r="AP44" s="455"/>
      <c r="AQ44" s="327"/>
      <c r="AR44" s="229"/>
    </row>
    <row r="45" spans="16:44">
      <c r="P45" s="321"/>
      <c r="Q45" s="321"/>
      <c r="R45" s="323"/>
      <c r="S45" s="323"/>
      <c r="T45" s="321"/>
      <c r="V45" s="407"/>
      <c r="W45" s="455"/>
      <c r="X45" s="455"/>
      <c r="Y45" s="327"/>
      <c r="Z45" s="455"/>
      <c r="AA45" s="455"/>
      <c r="AB45" s="327"/>
      <c r="AC45" s="455"/>
      <c r="AD45" s="455"/>
      <c r="AE45" s="327"/>
      <c r="AF45" s="455"/>
      <c r="AG45" s="455"/>
      <c r="AH45" s="327"/>
      <c r="AI45" s="455"/>
      <c r="AJ45" s="455"/>
      <c r="AK45" s="327"/>
      <c r="AL45" s="455"/>
      <c r="AM45" s="455"/>
      <c r="AN45" s="327"/>
      <c r="AO45" s="455"/>
      <c r="AP45" s="455"/>
      <c r="AQ45" s="327"/>
      <c r="AR45" s="229"/>
    </row>
    <row r="46" spans="16:44">
      <c r="P46" s="321"/>
      <c r="Q46" s="323"/>
      <c r="R46" s="356"/>
      <c r="S46" s="356"/>
      <c r="T46" s="356"/>
      <c r="V46" s="407"/>
      <c r="W46" s="455"/>
      <c r="X46" s="455"/>
      <c r="Y46" s="327"/>
      <c r="Z46" s="455"/>
      <c r="AA46" s="455"/>
      <c r="AB46" s="327"/>
      <c r="AC46" s="455"/>
      <c r="AD46" s="455"/>
      <c r="AE46" s="327"/>
      <c r="AF46" s="455"/>
      <c r="AG46" s="455"/>
      <c r="AH46" s="327"/>
      <c r="AI46" s="455"/>
      <c r="AJ46" s="455"/>
      <c r="AK46" s="327"/>
      <c r="AL46" s="455"/>
      <c r="AM46" s="455"/>
      <c r="AN46" s="327"/>
      <c r="AO46" s="455"/>
      <c r="AP46" s="455"/>
      <c r="AQ46" s="327"/>
      <c r="AR46" s="229"/>
    </row>
    <row r="47" spans="16:44">
      <c r="P47" s="229"/>
      <c r="Q47" s="229"/>
      <c r="R47" s="355"/>
      <c r="S47" s="355"/>
      <c r="T47" s="355"/>
      <c r="V47" s="407"/>
      <c r="W47" s="455"/>
      <c r="X47" s="455"/>
      <c r="Y47" s="327"/>
      <c r="Z47" s="455"/>
      <c r="AA47" s="455"/>
      <c r="AB47" s="327"/>
      <c r="AC47" s="455"/>
      <c r="AD47" s="455"/>
      <c r="AE47" s="327"/>
      <c r="AF47" s="455"/>
      <c r="AG47" s="455"/>
      <c r="AH47" s="327"/>
      <c r="AI47" s="455"/>
      <c r="AJ47" s="455"/>
      <c r="AK47" s="327"/>
      <c r="AL47" s="455"/>
      <c r="AM47" s="455"/>
      <c r="AN47" s="327"/>
      <c r="AO47" s="455"/>
      <c r="AP47" s="455"/>
      <c r="AQ47" s="327"/>
      <c r="AR47" s="229"/>
    </row>
    <row r="48" spans="16:44">
      <c r="P48" s="229"/>
      <c r="Q48" s="229"/>
      <c r="R48" s="355"/>
      <c r="S48" s="355"/>
      <c r="T48" s="355"/>
      <c r="V48" s="448"/>
      <c r="W48" s="343"/>
      <c r="X48" s="343"/>
      <c r="Y48" s="449"/>
      <c r="Z48" s="343"/>
      <c r="AA48" s="343"/>
      <c r="AB48" s="449"/>
      <c r="AC48" s="343"/>
      <c r="AD48" s="343"/>
      <c r="AE48" s="449"/>
      <c r="AF48" s="343"/>
      <c r="AG48" s="343"/>
      <c r="AH48" s="449"/>
      <c r="AI48" s="343"/>
      <c r="AJ48" s="343"/>
      <c r="AK48" s="449"/>
      <c r="AL48" s="343"/>
      <c r="AM48" s="343"/>
      <c r="AN48" s="449"/>
      <c r="AO48" s="343"/>
      <c r="AP48" s="343"/>
      <c r="AQ48" s="449"/>
      <c r="AR48" s="229"/>
    </row>
    <row r="49" spans="16:20">
      <c r="P49" s="229"/>
      <c r="Q49" s="294"/>
      <c r="R49" s="355"/>
      <c r="S49" s="355"/>
      <c r="T49" s="355"/>
    </row>
    <row r="50" spans="16:20">
      <c r="P50" s="322"/>
      <c r="Q50" s="322"/>
      <c r="R50" s="355"/>
      <c r="S50" s="355"/>
      <c r="T50" s="355"/>
    </row>
    <row r="51" spans="16:20">
      <c r="P51" s="321"/>
      <c r="Q51" s="323"/>
      <c r="R51" s="355"/>
      <c r="S51" s="355"/>
      <c r="T51" s="355"/>
    </row>
    <row r="52" spans="16:20">
      <c r="P52" s="321"/>
      <c r="Q52" s="321"/>
      <c r="R52" s="355"/>
      <c r="S52" s="355"/>
      <c r="T52" s="355"/>
    </row>
    <row r="53" spans="16:20">
      <c r="P53" s="321"/>
      <c r="Q53" s="321"/>
      <c r="R53" s="355"/>
      <c r="S53" s="355"/>
      <c r="T53" s="355"/>
    </row>
    <row r="54" spans="16:20">
      <c r="P54" s="321"/>
      <c r="Q54" s="321"/>
      <c r="R54" s="355"/>
      <c r="S54" s="355"/>
      <c r="T54" s="355"/>
    </row>
    <row r="55" spans="16:20">
      <c r="P55" s="321"/>
      <c r="Q55" s="321"/>
      <c r="R55" s="355"/>
      <c r="S55" s="355"/>
      <c r="T55" s="355"/>
    </row>
    <row r="56" spans="16:20">
      <c r="P56" s="321"/>
      <c r="Q56" s="321"/>
      <c r="R56" s="355"/>
      <c r="S56" s="355"/>
      <c r="T56" s="355"/>
    </row>
    <row r="57" spans="16:20">
      <c r="P57" s="321"/>
      <c r="Q57" s="321"/>
      <c r="R57" s="355"/>
      <c r="S57" s="355"/>
      <c r="T57" s="355"/>
    </row>
    <row r="58" spans="16:20">
      <c r="P58" s="321"/>
      <c r="Q58" s="321"/>
      <c r="R58" s="355"/>
      <c r="S58" s="355"/>
      <c r="T58" s="355"/>
    </row>
    <row r="59" spans="16:20">
      <c r="P59" s="321"/>
      <c r="Q59" s="321"/>
      <c r="R59" s="355"/>
      <c r="S59" s="355"/>
      <c r="T59" s="355"/>
    </row>
    <row r="60" spans="16:20">
      <c r="P60" s="321"/>
      <c r="Q60" s="321"/>
      <c r="R60" s="355"/>
      <c r="S60" s="355"/>
      <c r="T60" s="355"/>
    </row>
    <row r="61" spans="16:20">
      <c r="P61" s="321"/>
      <c r="Q61" s="321"/>
      <c r="R61" s="355"/>
      <c r="S61" s="355"/>
      <c r="T61" s="355"/>
    </row>
    <row r="62" spans="16:20">
      <c r="P62" s="321"/>
      <c r="Q62" s="321"/>
      <c r="R62" s="355"/>
      <c r="S62" s="355"/>
      <c r="T62" s="355"/>
    </row>
    <row r="63" spans="16:20">
      <c r="P63" s="321"/>
      <c r="Q63" s="321"/>
      <c r="R63" s="321"/>
      <c r="S63" s="321"/>
      <c r="T63" s="321"/>
    </row>
    <row r="64" spans="16:20">
      <c r="P64" s="321"/>
      <c r="Q64" s="321"/>
      <c r="R64" s="321"/>
      <c r="S64" s="321"/>
      <c r="T64" s="321"/>
    </row>
    <row r="65" spans="16:21">
      <c r="P65" s="321"/>
      <c r="Q65" s="321"/>
      <c r="R65" s="323"/>
      <c r="S65" s="321"/>
      <c r="T65" s="321"/>
    </row>
    <row r="66" spans="16:21">
      <c r="P66" s="321"/>
      <c r="Q66" s="323"/>
      <c r="R66" s="323"/>
      <c r="S66" s="323"/>
      <c r="T66" s="321"/>
    </row>
    <row r="67" spans="16:21">
      <c r="P67" s="229"/>
      <c r="Q67" s="229"/>
      <c r="R67" s="229"/>
      <c r="S67" s="229"/>
      <c r="T67" s="229"/>
    </row>
    <row r="68" spans="16:21">
      <c r="P68" s="229"/>
      <c r="Q68" s="229"/>
      <c r="R68" s="229"/>
      <c r="S68" s="229"/>
      <c r="T68" s="229"/>
    </row>
    <row r="69" spans="16:21">
      <c r="P69" s="229"/>
      <c r="Q69" s="229"/>
      <c r="R69" s="229"/>
      <c r="S69" s="229"/>
      <c r="T69" s="229"/>
    </row>
    <row r="76" spans="16:21">
      <c r="U76" s="357"/>
    </row>
    <row r="106" ht="12.75" customHeight="1"/>
  </sheetData>
  <mergeCells count="17">
    <mergeCell ref="A7:A8"/>
    <mergeCell ref="B7:D7"/>
    <mergeCell ref="A4:V5"/>
    <mergeCell ref="E7:G7"/>
    <mergeCell ref="H7:J7"/>
    <mergeCell ref="T7:V7"/>
    <mergeCell ref="N7:P7"/>
    <mergeCell ref="Q7:S7"/>
    <mergeCell ref="K7:M7"/>
    <mergeCell ref="AI30:AK30"/>
    <mergeCell ref="AL30:AN30"/>
    <mergeCell ref="AO30:AQ30"/>
    <mergeCell ref="V30:V31"/>
    <mergeCell ref="W30:Y30"/>
    <mergeCell ref="Z30:AB30"/>
    <mergeCell ref="AC30:AE30"/>
    <mergeCell ref="AF30:AH30"/>
  </mergeCells>
  <phoneticPr fontId="0" type="noConversion"/>
  <pageMargins left="0.75" right="0.75" top="1" bottom="1" header="0.5" footer="0.5"/>
  <pageSetup scale="50" orientation="portrait" r:id="rId1"/>
  <headerFooter alignWithMargins="0">
    <oddFooter>&amp;C&amp;14B-&amp;P-4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AY86"/>
  <sheetViews>
    <sheetView zoomScale="90" zoomScaleNormal="90" workbookViewId="0"/>
  </sheetViews>
  <sheetFormatPr defaultRowHeight="12.75"/>
  <cols>
    <col min="1" max="1" width="11.85546875" style="37" customWidth="1"/>
    <col min="2" max="2" width="10.42578125" style="37" bestFit="1" customWidth="1"/>
    <col min="3" max="3" width="9.140625" style="37" bestFit="1" customWidth="1"/>
    <col min="4" max="4" width="8.140625" style="37" customWidth="1"/>
    <col min="5" max="6" width="9.140625" style="37" bestFit="1" customWidth="1"/>
    <col min="7" max="7" width="8.28515625" style="37" customWidth="1"/>
    <col min="8" max="8" width="9.140625" style="37" bestFit="1" customWidth="1"/>
    <col min="9" max="9" width="8.5703125" style="37" bestFit="1" customWidth="1"/>
    <col min="10" max="10" width="8" style="37" customWidth="1"/>
    <col min="11" max="11" width="9.140625" style="37" bestFit="1" customWidth="1"/>
    <col min="12" max="12" width="8.85546875" style="37" bestFit="1" customWidth="1"/>
    <col min="13" max="13" width="8.140625" style="37" customWidth="1"/>
    <col min="14" max="14" width="9.140625" style="37" bestFit="1" customWidth="1"/>
    <col min="15" max="15" width="9" style="37" bestFit="1" customWidth="1"/>
    <col min="16" max="16" width="8.5703125" style="37" customWidth="1"/>
    <col min="17" max="18" width="9.42578125" style="37" bestFit="1" customWidth="1"/>
    <col min="19" max="19" width="8" style="37" customWidth="1"/>
    <col min="20" max="20" width="10.42578125" style="37" customWidth="1"/>
    <col min="21" max="21" width="9.85546875" style="37" customWidth="1"/>
    <col min="22" max="22" width="8.7109375" style="37" customWidth="1"/>
    <col min="23" max="16384" width="9.140625" style="37"/>
  </cols>
  <sheetData>
    <row r="1" spans="1:22" ht="26.25">
      <c r="A1" s="219" t="s">
        <v>199</v>
      </c>
    </row>
    <row r="2" spans="1:22" ht="18">
      <c r="A2" s="32" t="s">
        <v>54</v>
      </c>
      <c r="B2" s="33"/>
      <c r="C2" s="33"/>
      <c r="D2" s="33"/>
      <c r="E2" s="33"/>
      <c r="F2" s="33"/>
      <c r="G2" s="33"/>
      <c r="H2" s="33"/>
      <c r="I2" s="33"/>
      <c r="J2" s="33"/>
      <c r="K2" s="33"/>
      <c r="L2" s="33"/>
      <c r="M2" s="33"/>
      <c r="N2" s="33"/>
      <c r="O2" s="33"/>
      <c r="P2" s="33"/>
    </row>
    <row r="3" spans="1:22" ht="14.25">
      <c r="A3" s="39"/>
      <c r="B3" s="33"/>
      <c r="C3" s="33"/>
      <c r="D3" s="33"/>
      <c r="E3" s="33"/>
      <c r="F3" s="33"/>
      <c r="G3" s="33"/>
      <c r="H3" s="33"/>
      <c r="I3" s="33"/>
      <c r="J3" s="33"/>
      <c r="K3" s="33"/>
      <c r="L3" s="33"/>
      <c r="M3" s="33"/>
      <c r="N3" s="33"/>
      <c r="O3" s="33"/>
      <c r="P3" s="33"/>
    </row>
    <row r="4" spans="1:22" ht="17.25" customHeight="1">
      <c r="A4" s="587" t="s">
        <v>191</v>
      </c>
      <c r="B4" s="587"/>
      <c r="C4" s="587"/>
      <c r="D4" s="587"/>
      <c r="E4" s="587"/>
      <c r="F4" s="587"/>
      <c r="G4" s="587"/>
      <c r="H4" s="587"/>
      <c r="I4" s="587"/>
      <c r="J4" s="587"/>
      <c r="K4" s="587"/>
      <c r="L4" s="587"/>
      <c r="M4" s="587"/>
      <c r="N4" s="587"/>
      <c r="O4" s="587"/>
      <c r="P4" s="587"/>
      <c r="Q4" s="587"/>
      <c r="R4" s="587"/>
    </row>
    <row r="5" spans="1:22" ht="12" customHeight="1">
      <c r="A5" s="587"/>
      <c r="B5" s="587"/>
      <c r="C5" s="587"/>
      <c r="D5" s="587"/>
      <c r="E5" s="587"/>
      <c r="F5" s="587"/>
      <c r="G5" s="587"/>
      <c r="H5" s="587"/>
      <c r="I5" s="587"/>
      <c r="J5" s="587"/>
      <c r="K5" s="587"/>
      <c r="L5" s="587"/>
      <c r="M5" s="587"/>
      <c r="N5" s="587"/>
      <c r="O5" s="587"/>
      <c r="P5" s="587"/>
      <c r="Q5" s="587"/>
      <c r="R5" s="587"/>
    </row>
    <row r="6" spans="1:22" ht="15" thickBot="1">
      <c r="A6" s="33"/>
      <c r="B6" s="33"/>
      <c r="C6" s="33"/>
      <c r="D6" s="33"/>
      <c r="E6" s="33"/>
      <c r="F6" s="33"/>
      <c r="G6" s="33"/>
      <c r="H6" s="33"/>
      <c r="I6" s="33"/>
      <c r="J6" s="33"/>
      <c r="K6" s="33"/>
      <c r="L6" s="33"/>
      <c r="M6" s="33"/>
      <c r="N6" s="33"/>
      <c r="O6" s="33"/>
      <c r="P6" s="33"/>
    </row>
    <row r="7" spans="1:22" ht="12.75" customHeight="1">
      <c r="A7" s="591" t="s">
        <v>7</v>
      </c>
      <c r="B7" s="588" t="s">
        <v>12</v>
      </c>
      <c r="C7" s="589"/>
      <c r="D7" s="590"/>
      <c r="E7" s="588" t="s">
        <v>102</v>
      </c>
      <c r="F7" s="589"/>
      <c r="G7" s="590"/>
      <c r="H7" s="588" t="s">
        <v>104</v>
      </c>
      <c r="I7" s="589"/>
      <c r="J7" s="590"/>
      <c r="K7" s="588" t="s">
        <v>101</v>
      </c>
      <c r="L7" s="589"/>
      <c r="M7" s="590"/>
      <c r="N7" s="588" t="s">
        <v>103</v>
      </c>
      <c r="O7" s="589"/>
      <c r="P7" s="590"/>
      <c r="Q7" s="588" t="s">
        <v>105</v>
      </c>
      <c r="R7" s="589"/>
      <c r="S7" s="590"/>
      <c r="T7" s="588" t="s">
        <v>6</v>
      </c>
      <c r="U7" s="589"/>
      <c r="V7" s="590"/>
    </row>
    <row r="8" spans="1:22" ht="26.25" customHeight="1" thickBot="1">
      <c r="A8" s="592"/>
      <c r="B8" s="295" t="s">
        <v>15</v>
      </c>
      <c r="C8" s="226" t="s">
        <v>9</v>
      </c>
      <c r="D8" s="227" t="s">
        <v>16</v>
      </c>
      <c r="E8" s="295" t="s">
        <v>15</v>
      </c>
      <c r="F8" s="226" t="s">
        <v>9</v>
      </c>
      <c r="G8" s="227" t="s">
        <v>16</v>
      </c>
      <c r="H8" s="295" t="s">
        <v>15</v>
      </c>
      <c r="I8" s="226" t="s">
        <v>9</v>
      </c>
      <c r="J8" s="227" t="s">
        <v>16</v>
      </c>
      <c r="K8" s="295" t="s">
        <v>15</v>
      </c>
      <c r="L8" s="226" t="s">
        <v>9</v>
      </c>
      <c r="M8" s="227" t="s">
        <v>16</v>
      </c>
      <c r="N8" s="295" t="s">
        <v>15</v>
      </c>
      <c r="O8" s="226" t="s">
        <v>9</v>
      </c>
      <c r="P8" s="227" t="s">
        <v>16</v>
      </c>
      <c r="Q8" s="295" t="s">
        <v>15</v>
      </c>
      <c r="R8" s="226" t="s">
        <v>9</v>
      </c>
      <c r="S8" s="227" t="s">
        <v>16</v>
      </c>
      <c r="T8" s="295" t="s">
        <v>15</v>
      </c>
      <c r="U8" s="226" t="s">
        <v>9</v>
      </c>
      <c r="V8" s="227" t="s">
        <v>16</v>
      </c>
    </row>
    <row r="9" spans="1:22">
      <c r="A9" s="38">
        <v>2002</v>
      </c>
      <c r="B9" s="220">
        <v>7296</v>
      </c>
      <c r="C9" s="249">
        <v>7755</v>
      </c>
      <c r="D9" s="40">
        <f t="shared" ref="D9:D20" si="0">IF(C9=0, "NA", B9/C9)</f>
        <v>0.9408123791102514</v>
      </c>
      <c r="E9" s="220">
        <v>5624</v>
      </c>
      <c r="F9" s="249">
        <v>5959</v>
      </c>
      <c r="G9" s="40">
        <f t="shared" ref="G9:G20" si="1">IF(F9=0, "NA", E9/F9)</f>
        <v>0.94378251384460476</v>
      </c>
      <c r="H9" s="220"/>
      <c r="I9" s="249"/>
      <c r="J9" s="40"/>
      <c r="K9" s="220">
        <v>16</v>
      </c>
      <c r="L9" s="249">
        <v>18</v>
      </c>
      <c r="M9" s="40">
        <f t="shared" ref="M9:M20" si="2">IF(L9=0, "NA", K9/L9)</f>
        <v>0.88888888888888884</v>
      </c>
      <c r="N9" s="220">
        <v>0</v>
      </c>
      <c r="O9" s="249">
        <v>0</v>
      </c>
      <c r="P9" s="302" t="s">
        <v>208</v>
      </c>
      <c r="Q9" s="220"/>
      <c r="R9" s="249"/>
      <c r="S9" s="40"/>
      <c r="T9" s="220">
        <f>SUM(Q9,N9,K9,H9,E9,B9)</f>
        <v>12936</v>
      </c>
      <c r="U9" s="248">
        <f t="shared" ref="U9:U23" si="3">SUM(R9,O9,L9,I9,F9,C9)</f>
        <v>13732</v>
      </c>
      <c r="V9" s="40">
        <f t="shared" ref="V9:V20" si="4">IF(U9=0, "NA", T9/U9)</f>
        <v>0.94203320710748617</v>
      </c>
    </row>
    <row r="10" spans="1:22">
      <c r="A10" s="38">
        <v>2003</v>
      </c>
      <c r="B10" s="221">
        <v>7579</v>
      </c>
      <c r="C10" s="248">
        <v>7910</v>
      </c>
      <c r="D10" s="34">
        <f t="shared" si="0"/>
        <v>0.95815423514538556</v>
      </c>
      <c r="E10" s="221">
        <v>6632</v>
      </c>
      <c r="F10" s="248">
        <v>6905</v>
      </c>
      <c r="G10" s="34">
        <f t="shared" si="1"/>
        <v>0.96046343229543807</v>
      </c>
      <c r="H10" s="221"/>
      <c r="I10" s="248"/>
      <c r="J10" s="34"/>
      <c r="K10" s="221">
        <v>15</v>
      </c>
      <c r="L10" s="248">
        <v>16</v>
      </c>
      <c r="M10" s="34">
        <f t="shared" si="2"/>
        <v>0.9375</v>
      </c>
      <c r="N10" s="221">
        <v>0</v>
      </c>
      <c r="O10" s="248">
        <v>0</v>
      </c>
      <c r="P10" s="301" t="s">
        <v>208</v>
      </c>
      <c r="Q10" s="221"/>
      <c r="R10" s="248"/>
      <c r="S10" s="34"/>
      <c r="T10" s="221">
        <f t="shared" ref="T10:T24" si="5">SUM(Q10,N10,K10,H10,E10,B10)</f>
        <v>14226</v>
      </c>
      <c r="U10" s="248">
        <f t="shared" si="3"/>
        <v>14831</v>
      </c>
      <c r="V10" s="34">
        <f t="shared" si="4"/>
        <v>0.959207066280089</v>
      </c>
    </row>
    <row r="11" spans="1:22">
      <c r="A11" s="38">
        <v>2004</v>
      </c>
      <c r="B11" s="221">
        <v>7078</v>
      </c>
      <c r="C11" s="248">
        <v>7388</v>
      </c>
      <c r="D11" s="34">
        <f t="shared" si="0"/>
        <v>0.95804006497022198</v>
      </c>
      <c r="E11" s="221">
        <v>7414</v>
      </c>
      <c r="F11" s="248">
        <v>7717</v>
      </c>
      <c r="G11" s="34">
        <f t="shared" si="1"/>
        <v>0.96073603732020219</v>
      </c>
      <c r="H11" s="221"/>
      <c r="I11" s="248"/>
      <c r="J11" s="34"/>
      <c r="K11" s="221">
        <v>12</v>
      </c>
      <c r="L11" s="248">
        <v>12</v>
      </c>
      <c r="M11" s="34">
        <f t="shared" si="2"/>
        <v>1</v>
      </c>
      <c r="N11" s="221">
        <v>0</v>
      </c>
      <c r="O11" s="248">
        <v>0</v>
      </c>
      <c r="P11" s="301" t="s">
        <v>208</v>
      </c>
      <c r="Q11" s="221"/>
      <c r="R11" s="248"/>
      <c r="S11" s="34"/>
      <c r="T11" s="221">
        <f t="shared" si="5"/>
        <v>14504</v>
      </c>
      <c r="U11" s="248">
        <f t="shared" si="3"/>
        <v>15117</v>
      </c>
      <c r="V11" s="34">
        <f t="shared" si="4"/>
        <v>0.95944962624859431</v>
      </c>
    </row>
    <row r="12" spans="1:22">
      <c r="A12" s="38">
        <v>2005</v>
      </c>
      <c r="B12" s="221">
        <v>7170</v>
      </c>
      <c r="C12" s="248">
        <v>7411</v>
      </c>
      <c r="D12" s="34">
        <f t="shared" si="0"/>
        <v>0.9674807718256645</v>
      </c>
      <c r="E12" s="221">
        <v>6816</v>
      </c>
      <c r="F12" s="248">
        <v>7041</v>
      </c>
      <c r="G12" s="34">
        <f t="shared" si="1"/>
        <v>0.96804431188751594</v>
      </c>
      <c r="H12" s="221"/>
      <c r="I12" s="248"/>
      <c r="J12" s="34"/>
      <c r="K12" s="221">
        <v>13</v>
      </c>
      <c r="L12" s="248">
        <v>13</v>
      </c>
      <c r="M12" s="34">
        <f t="shared" si="2"/>
        <v>1</v>
      </c>
      <c r="N12" s="221">
        <v>0</v>
      </c>
      <c r="O12" s="248">
        <v>0</v>
      </c>
      <c r="P12" s="301" t="s">
        <v>208</v>
      </c>
      <c r="Q12" s="221"/>
      <c r="R12" s="248"/>
      <c r="S12" s="34"/>
      <c r="T12" s="221">
        <f t="shared" si="5"/>
        <v>13999</v>
      </c>
      <c r="U12" s="248">
        <f t="shared" si="3"/>
        <v>14465</v>
      </c>
      <c r="V12" s="34">
        <f t="shared" si="4"/>
        <v>0.96778430694780504</v>
      </c>
    </row>
    <row r="13" spans="1:22">
      <c r="A13" s="38">
        <v>2006</v>
      </c>
      <c r="B13" s="221">
        <v>6415</v>
      </c>
      <c r="C13" s="248">
        <v>6686</v>
      </c>
      <c r="D13" s="34">
        <f t="shared" si="0"/>
        <v>0.95946754412204605</v>
      </c>
      <c r="E13" s="221">
        <v>5562</v>
      </c>
      <c r="F13" s="248">
        <v>5754</v>
      </c>
      <c r="G13" s="34">
        <f t="shared" si="1"/>
        <v>0.96663190823774769</v>
      </c>
      <c r="H13" s="221"/>
      <c r="I13" s="248"/>
      <c r="J13" s="34"/>
      <c r="K13" s="221">
        <v>9</v>
      </c>
      <c r="L13" s="248">
        <v>9</v>
      </c>
      <c r="M13" s="34">
        <f t="shared" si="2"/>
        <v>1</v>
      </c>
      <c r="N13" s="221">
        <v>2</v>
      </c>
      <c r="O13" s="248">
        <v>2</v>
      </c>
      <c r="P13" s="34">
        <f t="shared" ref="P13:P20" si="6">IF(O13=0, "NA", N13/O13)</f>
        <v>1</v>
      </c>
      <c r="Q13" s="221"/>
      <c r="R13" s="248"/>
      <c r="S13" s="34"/>
      <c r="T13" s="221">
        <f t="shared" si="5"/>
        <v>11988</v>
      </c>
      <c r="U13" s="248">
        <f t="shared" si="3"/>
        <v>12451</v>
      </c>
      <c r="V13" s="34">
        <f t="shared" si="4"/>
        <v>0.96281423178861136</v>
      </c>
    </row>
    <row r="14" spans="1:22">
      <c r="A14" s="38">
        <v>2007</v>
      </c>
      <c r="B14" s="221">
        <v>5450</v>
      </c>
      <c r="C14" s="248">
        <v>5600</v>
      </c>
      <c r="D14" s="34">
        <f t="shared" si="0"/>
        <v>0.9732142857142857</v>
      </c>
      <c r="E14" s="221">
        <v>4437</v>
      </c>
      <c r="F14" s="248">
        <v>4538</v>
      </c>
      <c r="G14" s="34">
        <f t="shared" si="1"/>
        <v>0.9777434993389158</v>
      </c>
      <c r="H14" s="221"/>
      <c r="I14" s="248"/>
      <c r="J14" s="34"/>
      <c r="K14" s="221">
        <v>1</v>
      </c>
      <c r="L14" s="248">
        <v>1</v>
      </c>
      <c r="M14" s="34">
        <f t="shared" si="2"/>
        <v>1</v>
      </c>
      <c r="N14" s="221">
        <v>2</v>
      </c>
      <c r="O14" s="248">
        <v>2</v>
      </c>
      <c r="P14" s="34">
        <f t="shared" si="6"/>
        <v>1</v>
      </c>
      <c r="Q14" s="221">
        <v>171</v>
      </c>
      <c r="R14" s="248">
        <v>182</v>
      </c>
      <c r="S14" s="34">
        <f t="shared" ref="S14:S24" si="7">IF(R14=0, "NA", Q14/R14)</f>
        <v>0.93956043956043955</v>
      </c>
      <c r="T14" s="221">
        <f t="shared" si="5"/>
        <v>10061</v>
      </c>
      <c r="U14" s="248">
        <f t="shared" si="3"/>
        <v>10323</v>
      </c>
      <c r="V14" s="34">
        <f t="shared" si="4"/>
        <v>0.97461978107139402</v>
      </c>
    </row>
    <row r="15" spans="1:22">
      <c r="A15" s="38">
        <v>2008</v>
      </c>
      <c r="B15" s="221">
        <v>4681</v>
      </c>
      <c r="C15" s="248">
        <v>4791</v>
      </c>
      <c r="D15" s="34">
        <f t="shared" si="0"/>
        <v>0.97704028386558128</v>
      </c>
      <c r="E15" s="221">
        <v>3854</v>
      </c>
      <c r="F15" s="248">
        <v>3920</v>
      </c>
      <c r="G15" s="34">
        <f t="shared" si="1"/>
        <v>0.98316326530612241</v>
      </c>
      <c r="H15" s="221">
        <v>670</v>
      </c>
      <c r="I15" s="248">
        <v>694</v>
      </c>
      <c r="J15" s="34">
        <f t="shared" ref="J15:J24" si="8">IF(I15=0, "NA", H15/I15)</f>
        <v>0.96541786743515845</v>
      </c>
      <c r="K15" s="221">
        <v>2</v>
      </c>
      <c r="L15" s="248">
        <v>2</v>
      </c>
      <c r="M15" s="34">
        <f t="shared" si="2"/>
        <v>1</v>
      </c>
      <c r="N15" s="221">
        <v>1</v>
      </c>
      <c r="O15" s="248">
        <v>1</v>
      </c>
      <c r="P15" s="34">
        <f t="shared" si="6"/>
        <v>1</v>
      </c>
      <c r="Q15" s="221">
        <v>193</v>
      </c>
      <c r="R15" s="248">
        <v>203</v>
      </c>
      <c r="S15" s="34">
        <f t="shared" si="7"/>
        <v>0.95073891625615758</v>
      </c>
      <c r="T15" s="221">
        <f t="shared" si="5"/>
        <v>9401</v>
      </c>
      <c r="U15" s="248">
        <f t="shared" si="3"/>
        <v>9611</v>
      </c>
      <c r="V15" s="34">
        <f t="shared" si="4"/>
        <v>0.97815003641660592</v>
      </c>
    </row>
    <row r="16" spans="1:22">
      <c r="A16" s="38">
        <v>2009</v>
      </c>
      <c r="B16" s="221">
        <v>3261</v>
      </c>
      <c r="C16" s="248">
        <v>3339</v>
      </c>
      <c r="D16" s="34">
        <f t="shared" si="0"/>
        <v>0.97663971248876913</v>
      </c>
      <c r="E16" s="221">
        <v>2217</v>
      </c>
      <c r="F16" s="248">
        <v>2260</v>
      </c>
      <c r="G16" s="34">
        <f t="shared" si="1"/>
        <v>0.98097345132743363</v>
      </c>
      <c r="H16" s="221">
        <v>416</v>
      </c>
      <c r="I16" s="248">
        <v>427</v>
      </c>
      <c r="J16" s="34">
        <f t="shared" si="8"/>
        <v>0.97423887587822011</v>
      </c>
      <c r="K16" s="221">
        <v>54</v>
      </c>
      <c r="L16" s="248">
        <v>54</v>
      </c>
      <c r="M16" s="34">
        <f t="shared" si="2"/>
        <v>1</v>
      </c>
      <c r="N16" s="221">
        <v>14</v>
      </c>
      <c r="O16" s="248">
        <v>14</v>
      </c>
      <c r="P16" s="34">
        <f t="shared" si="6"/>
        <v>1</v>
      </c>
      <c r="Q16" s="221">
        <v>68</v>
      </c>
      <c r="R16" s="248">
        <v>70</v>
      </c>
      <c r="S16" s="34">
        <f t="shared" si="7"/>
        <v>0.97142857142857142</v>
      </c>
      <c r="T16" s="221">
        <f t="shared" si="5"/>
        <v>6030</v>
      </c>
      <c r="U16" s="248">
        <f t="shared" si="3"/>
        <v>6164</v>
      </c>
      <c r="V16" s="34">
        <f t="shared" si="4"/>
        <v>0.97826086956521741</v>
      </c>
    </row>
    <row r="17" spans="1:51">
      <c r="A17" s="38">
        <v>2010</v>
      </c>
      <c r="B17" s="221">
        <v>3148</v>
      </c>
      <c r="C17" s="248">
        <v>3196</v>
      </c>
      <c r="D17" s="34">
        <f t="shared" si="0"/>
        <v>0.98498122653316644</v>
      </c>
      <c r="E17" s="221">
        <v>2447</v>
      </c>
      <c r="F17" s="248">
        <v>2486</v>
      </c>
      <c r="G17" s="34">
        <f t="shared" si="1"/>
        <v>0.98431214802896216</v>
      </c>
      <c r="H17" s="221">
        <v>351</v>
      </c>
      <c r="I17" s="248">
        <v>359</v>
      </c>
      <c r="J17" s="34">
        <f t="shared" si="8"/>
        <v>0.97771587743732591</v>
      </c>
      <c r="K17" s="221">
        <v>107</v>
      </c>
      <c r="L17" s="248">
        <v>115</v>
      </c>
      <c r="M17" s="34">
        <f t="shared" si="2"/>
        <v>0.93043478260869561</v>
      </c>
      <c r="N17" s="221">
        <v>21</v>
      </c>
      <c r="O17" s="248">
        <v>22</v>
      </c>
      <c r="P17" s="34">
        <f t="shared" si="6"/>
        <v>0.95454545454545459</v>
      </c>
      <c r="Q17" s="221">
        <v>83</v>
      </c>
      <c r="R17" s="248">
        <v>86</v>
      </c>
      <c r="S17" s="34">
        <f t="shared" si="7"/>
        <v>0.96511627906976749</v>
      </c>
      <c r="T17" s="221">
        <f t="shared" si="5"/>
        <v>6157</v>
      </c>
      <c r="U17" s="248">
        <f t="shared" si="3"/>
        <v>6264</v>
      </c>
      <c r="V17" s="34">
        <f t="shared" si="4"/>
        <v>0.98291826309067687</v>
      </c>
    </row>
    <row r="18" spans="1:51">
      <c r="A18" s="38">
        <v>2011</v>
      </c>
      <c r="B18" s="221">
        <v>2745</v>
      </c>
      <c r="C18" s="248">
        <v>2780</v>
      </c>
      <c r="D18" s="34">
        <f t="shared" si="0"/>
        <v>0.98741007194244601</v>
      </c>
      <c r="E18" s="221">
        <v>2586</v>
      </c>
      <c r="F18" s="248">
        <v>2617</v>
      </c>
      <c r="G18" s="34">
        <f t="shared" si="1"/>
        <v>0.9881543752388231</v>
      </c>
      <c r="H18" s="221">
        <v>528</v>
      </c>
      <c r="I18" s="248">
        <v>533</v>
      </c>
      <c r="J18" s="34">
        <f t="shared" si="8"/>
        <v>0.99061913696060033</v>
      </c>
      <c r="K18" s="221">
        <v>63</v>
      </c>
      <c r="L18" s="248">
        <v>65</v>
      </c>
      <c r="M18" s="34">
        <f t="shared" si="2"/>
        <v>0.96923076923076923</v>
      </c>
      <c r="N18" s="221">
        <v>36</v>
      </c>
      <c r="O18" s="248">
        <v>36</v>
      </c>
      <c r="P18" s="34">
        <f t="shared" si="6"/>
        <v>1</v>
      </c>
      <c r="Q18" s="221">
        <v>270</v>
      </c>
      <c r="R18" s="248">
        <v>280</v>
      </c>
      <c r="S18" s="34">
        <f t="shared" si="7"/>
        <v>0.9642857142857143</v>
      </c>
      <c r="T18" s="221">
        <f t="shared" si="5"/>
        <v>6228</v>
      </c>
      <c r="U18" s="248">
        <f t="shared" si="3"/>
        <v>6311</v>
      </c>
      <c r="V18" s="34">
        <f t="shared" si="4"/>
        <v>0.98684836000633813</v>
      </c>
    </row>
    <row r="19" spans="1:51">
      <c r="A19" s="38">
        <v>2012</v>
      </c>
      <c r="B19" s="221">
        <v>2905</v>
      </c>
      <c r="C19" s="248">
        <v>2945</v>
      </c>
      <c r="D19" s="34">
        <f t="shared" si="0"/>
        <v>0.98641765704584039</v>
      </c>
      <c r="E19" s="221">
        <v>1981</v>
      </c>
      <c r="F19" s="248">
        <v>1998</v>
      </c>
      <c r="G19" s="34">
        <f t="shared" si="1"/>
        <v>0.99149149149149152</v>
      </c>
      <c r="H19" s="221">
        <v>369</v>
      </c>
      <c r="I19" s="248">
        <v>373</v>
      </c>
      <c r="J19" s="34">
        <f t="shared" si="8"/>
        <v>0.98927613941018766</v>
      </c>
      <c r="K19" s="221">
        <v>86</v>
      </c>
      <c r="L19" s="248">
        <v>87</v>
      </c>
      <c r="M19" s="34">
        <f t="shared" si="2"/>
        <v>0.9885057471264368</v>
      </c>
      <c r="N19" s="221">
        <v>50</v>
      </c>
      <c r="O19" s="248">
        <v>50</v>
      </c>
      <c r="P19" s="34">
        <f t="shared" si="6"/>
        <v>1</v>
      </c>
      <c r="Q19" s="221">
        <v>217</v>
      </c>
      <c r="R19" s="248">
        <v>221</v>
      </c>
      <c r="S19" s="34">
        <f t="shared" si="7"/>
        <v>0.98190045248868774</v>
      </c>
      <c r="T19" s="221">
        <f t="shared" si="5"/>
        <v>5608</v>
      </c>
      <c r="U19" s="248">
        <f t="shared" si="3"/>
        <v>5674</v>
      </c>
      <c r="V19" s="34">
        <f t="shared" si="4"/>
        <v>0.9883679943602397</v>
      </c>
    </row>
    <row r="20" spans="1:51">
      <c r="A20" s="38">
        <v>2013</v>
      </c>
      <c r="B20" s="221">
        <v>3441</v>
      </c>
      <c r="C20" s="248">
        <v>3465</v>
      </c>
      <c r="D20" s="34">
        <f t="shared" si="0"/>
        <v>0.99307359307359311</v>
      </c>
      <c r="E20" s="221">
        <v>1712</v>
      </c>
      <c r="F20" s="248">
        <v>1733</v>
      </c>
      <c r="G20" s="34">
        <f t="shared" si="1"/>
        <v>0.98788228505481823</v>
      </c>
      <c r="H20" s="221">
        <v>280</v>
      </c>
      <c r="I20" s="248">
        <v>288</v>
      </c>
      <c r="J20" s="34">
        <f t="shared" si="8"/>
        <v>0.97222222222222221</v>
      </c>
      <c r="K20" s="221">
        <v>79</v>
      </c>
      <c r="L20" s="248">
        <v>80</v>
      </c>
      <c r="M20" s="34">
        <f t="shared" si="2"/>
        <v>0.98750000000000004</v>
      </c>
      <c r="N20" s="221">
        <v>30</v>
      </c>
      <c r="O20" s="248">
        <v>31</v>
      </c>
      <c r="P20" s="34">
        <f t="shared" si="6"/>
        <v>0.967741935483871</v>
      </c>
      <c r="Q20" s="221">
        <v>159</v>
      </c>
      <c r="R20" s="248">
        <v>161</v>
      </c>
      <c r="S20" s="34">
        <f t="shared" si="7"/>
        <v>0.98757763975155277</v>
      </c>
      <c r="T20" s="221">
        <f t="shared" si="5"/>
        <v>5701</v>
      </c>
      <c r="U20" s="248">
        <f t="shared" si="3"/>
        <v>5758</v>
      </c>
      <c r="V20" s="34">
        <f t="shared" si="4"/>
        <v>0.99010072941993743</v>
      </c>
    </row>
    <row r="21" spans="1:51">
      <c r="A21" s="38">
        <v>2014</v>
      </c>
      <c r="B21" s="221">
        <v>2041</v>
      </c>
      <c r="C21" s="248">
        <v>2053</v>
      </c>
      <c r="D21" s="34">
        <f>IF(C21=0, "NA", B21/C21)</f>
        <v>0.99415489527520706</v>
      </c>
      <c r="E21" s="221">
        <v>1634</v>
      </c>
      <c r="F21" s="248">
        <v>1641</v>
      </c>
      <c r="G21" s="34">
        <f>IF(F21=0, "NA", E21/F21)</f>
        <v>0.99573430834856791</v>
      </c>
      <c r="H21" s="221">
        <v>234</v>
      </c>
      <c r="I21" s="248">
        <v>237</v>
      </c>
      <c r="J21" s="34">
        <f t="shared" si="8"/>
        <v>0.98734177215189878</v>
      </c>
      <c r="K21" s="221">
        <v>64</v>
      </c>
      <c r="L21" s="248">
        <v>64</v>
      </c>
      <c r="M21" s="34">
        <f>IF(L21=0, "NA", K21/L21)</f>
        <v>1</v>
      </c>
      <c r="N21" s="221">
        <v>48</v>
      </c>
      <c r="O21" s="248">
        <v>49</v>
      </c>
      <c r="P21" s="34">
        <f>IF(O21=0, "NA", N21/O21)</f>
        <v>0.97959183673469385</v>
      </c>
      <c r="Q21" s="221">
        <v>109</v>
      </c>
      <c r="R21" s="248">
        <v>110</v>
      </c>
      <c r="S21" s="34">
        <f t="shared" si="7"/>
        <v>0.99090909090909096</v>
      </c>
      <c r="T21" s="221">
        <f t="shared" si="5"/>
        <v>4130</v>
      </c>
      <c r="U21" s="248">
        <f t="shared" si="3"/>
        <v>4154</v>
      </c>
      <c r="V21" s="34">
        <f>IF(U21=0, "NA", T21/U21)</f>
        <v>0.99422243620606643</v>
      </c>
    </row>
    <row r="22" spans="1:51">
      <c r="A22" s="38">
        <v>2015</v>
      </c>
      <c r="B22" s="221">
        <v>1798</v>
      </c>
      <c r="C22" s="248">
        <v>1812</v>
      </c>
      <c r="D22" s="34">
        <f>IF(C22=0, "NA", B22/C22)</f>
        <v>0.99227373068432667</v>
      </c>
      <c r="E22" s="221">
        <v>1195</v>
      </c>
      <c r="F22" s="248">
        <v>1199</v>
      </c>
      <c r="G22" s="34">
        <f>IF(F22=0, "NA", E22/F22)</f>
        <v>0.99666388657214344</v>
      </c>
      <c r="H22" s="221">
        <v>287</v>
      </c>
      <c r="I22" s="248">
        <v>289</v>
      </c>
      <c r="J22" s="34">
        <f t="shared" si="8"/>
        <v>0.99307958477508651</v>
      </c>
      <c r="K22" s="221">
        <v>22</v>
      </c>
      <c r="L22" s="248">
        <v>22</v>
      </c>
      <c r="M22" s="34">
        <f>IF(L22=0, "NA", K22/L22)</f>
        <v>1</v>
      </c>
      <c r="N22" s="221">
        <v>26</v>
      </c>
      <c r="O22" s="248">
        <v>27</v>
      </c>
      <c r="P22" s="34">
        <f>IF(O22=0, "NA", N22/O22)</f>
        <v>0.96296296296296291</v>
      </c>
      <c r="Q22" s="221">
        <v>129</v>
      </c>
      <c r="R22" s="248">
        <v>129</v>
      </c>
      <c r="S22" s="34">
        <f t="shared" si="7"/>
        <v>1</v>
      </c>
      <c r="T22" s="221">
        <f t="shared" si="5"/>
        <v>3457</v>
      </c>
      <c r="U22" s="248">
        <f t="shared" si="3"/>
        <v>3478</v>
      </c>
      <c r="V22" s="34">
        <f>IF(U22=0, "NA", T22/U22)</f>
        <v>0.99396204715353653</v>
      </c>
    </row>
    <row r="23" spans="1:51">
      <c r="A23" s="38">
        <v>2016</v>
      </c>
      <c r="B23" s="221">
        <v>606</v>
      </c>
      <c r="C23" s="248">
        <v>609</v>
      </c>
      <c r="D23" s="34">
        <f>IF(C23=0, "NA", B23/C23)</f>
        <v>0.99507389162561577</v>
      </c>
      <c r="E23" s="221">
        <v>342</v>
      </c>
      <c r="F23" s="248">
        <v>344</v>
      </c>
      <c r="G23" s="34">
        <f>IF(F23=0, "NA", E23/F23)</f>
        <v>0.9941860465116279</v>
      </c>
      <c r="H23" s="221">
        <v>48</v>
      </c>
      <c r="I23" s="248">
        <v>48</v>
      </c>
      <c r="J23" s="34">
        <f t="shared" si="8"/>
        <v>1</v>
      </c>
      <c r="K23" s="221">
        <v>6</v>
      </c>
      <c r="L23" s="248">
        <v>6</v>
      </c>
      <c r="M23" s="34">
        <f>IF(L23=0, "NA", K23/L23)</f>
        <v>1</v>
      </c>
      <c r="N23" s="221">
        <v>5</v>
      </c>
      <c r="O23" s="248">
        <v>5</v>
      </c>
      <c r="P23" s="34">
        <f>IF(O23=0, "NA", N23/O23)</f>
        <v>1</v>
      </c>
      <c r="Q23" s="221">
        <v>21</v>
      </c>
      <c r="R23" s="248">
        <v>21</v>
      </c>
      <c r="S23" s="34">
        <f t="shared" si="7"/>
        <v>1</v>
      </c>
      <c r="T23" s="221">
        <f t="shared" si="5"/>
        <v>1028</v>
      </c>
      <c r="U23" s="248">
        <f t="shared" si="3"/>
        <v>1033</v>
      </c>
      <c r="V23" s="34">
        <f>IF(U23=0, "NA", T23/U23)</f>
        <v>0.99515972894482096</v>
      </c>
    </row>
    <row r="24" spans="1:51" ht="13.5" thickBot="1">
      <c r="A24" s="38">
        <v>2017</v>
      </c>
      <c r="B24" s="237">
        <v>37</v>
      </c>
      <c r="C24" s="250">
        <v>38</v>
      </c>
      <c r="D24" s="41">
        <f>IF(C24=0, "NA", B24/C24)</f>
        <v>0.97368421052631582</v>
      </c>
      <c r="E24" s="237">
        <v>16</v>
      </c>
      <c r="F24" s="250">
        <v>16</v>
      </c>
      <c r="G24" s="41">
        <f>IF(F24=0, "NA", E24/F24)</f>
        <v>1</v>
      </c>
      <c r="H24" s="237">
        <v>0</v>
      </c>
      <c r="I24" s="250">
        <v>0</v>
      </c>
      <c r="J24" s="41" t="str">
        <f t="shared" si="8"/>
        <v>NA</v>
      </c>
      <c r="K24" s="237">
        <v>0</v>
      </c>
      <c r="L24" s="250">
        <v>0</v>
      </c>
      <c r="M24" s="41" t="str">
        <f>IF(L24=0, "NA", K24/L24)</f>
        <v>NA</v>
      </c>
      <c r="N24" s="237">
        <v>0</v>
      </c>
      <c r="O24" s="250">
        <v>0</v>
      </c>
      <c r="P24" s="41" t="str">
        <f>IF(O24=0, "NA", N24/O24)</f>
        <v>NA</v>
      </c>
      <c r="Q24" s="237">
        <v>0</v>
      </c>
      <c r="R24" s="250">
        <v>0</v>
      </c>
      <c r="S24" s="41" t="str">
        <f t="shared" si="7"/>
        <v>NA</v>
      </c>
      <c r="T24" s="221">
        <f t="shared" si="5"/>
        <v>53</v>
      </c>
      <c r="U24" s="250">
        <f>SUM(R24,O24,L24,I24,F24,C24)</f>
        <v>54</v>
      </c>
      <c r="V24" s="41">
        <f>IF(U24=0, "NA", T24/U24)</f>
        <v>0.98148148148148151</v>
      </c>
    </row>
    <row r="25" spans="1:51" ht="13.5" thickBot="1">
      <c r="A25" s="274" t="s">
        <v>6</v>
      </c>
      <c r="B25" s="161">
        <f>SUM(B9:B24)</f>
        <v>65651</v>
      </c>
      <c r="C25" s="161">
        <f>SUM(C9:C24)</f>
        <v>67778</v>
      </c>
      <c r="D25" s="42">
        <f>B25/C25</f>
        <v>0.96861813567824373</v>
      </c>
      <c r="E25" s="161">
        <f>SUM(E9:E24)</f>
        <v>54469</v>
      </c>
      <c r="F25" s="161">
        <f>SUM(F9:F24)</f>
        <v>56128</v>
      </c>
      <c r="G25" s="42">
        <f>E25/F25</f>
        <v>0.97044255986316985</v>
      </c>
      <c r="H25" s="161">
        <f>SUM(H9:H24)</f>
        <v>3183</v>
      </c>
      <c r="I25" s="161">
        <f>SUM(I9:I24)</f>
        <v>3248</v>
      </c>
      <c r="J25" s="42">
        <f>H25/I25</f>
        <v>0.97998768472906406</v>
      </c>
      <c r="K25" s="161">
        <f>SUM(K9:K24)</f>
        <v>549</v>
      </c>
      <c r="L25" s="161">
        <f>SUM(L9:L24)</f>
        <v>564</v>
      </c>
      <c r="M25" s="42">
        <f>K25/L25</f>
        <v>0.97340425531914898</v>
      </c>
      <c r="N25" s="161">
        <f>SUM(N9:N24)</f>
        <v>235</v>
      </c>
      <c r="O25" s="161">
        <f>SUM(O9:O24)</f>
        <v>239</v>
      </c>
      <c r="P25" s="42">
        <f>N25/O25</f>
        <v>0.98326359832635979</v>
      </c>
      <c r="Q25" s="161">
        <f>SUM(Q9:Q24)</f>
        <v>1420</v>
      </c>
      <c r="R25" s="161">
        <f>SUM(R9:R24)</f>
        <v>1463</v>
      </c>
      <c r="S25" s="42">
        <f>Q25/R25</f>
        <v>0.9706083390293917</v>
      </c>
      <c r="T25" s="161">
        <f>SUM(T9:T24)</f>
        <v>125507</v>
      </c>
      <c r="U25" s="161">
        <f>SUM(U9:U24)</f>
        <v>129420</v>
      </c>
      <c r="V25" s="42">
        <f>T25/U25</f>
        <v>0.96976510585690001</v>
      </c>
      <c r="W25" s="241"/>
    </row>
    <row r="26" spans="1:51">
      <c r="T26" s="270"/>
      <c r="U26" s="270"/>
      <c r="V26" s="327"/>
    </row>
    <row r="27" spans="1:51">
      <c r="A27" s="173"/>
      <c r="Q27" s="229"/>
      <c r="R27" s="229"/>
      <c r="S27" s="229"/>
      <c r="T27" s="360"/>
      <c r="U27" s="229"/>
      <c r="V27" s="229"/>
      <c r="W27" s="229"/>
    </row>
    <row r="28" spans="1:51">
      <c r="P28" s="294"/>
      <c r="Q28" s="229"/>
      <c r="R28" s="276"/>
      <c r="S28" s="277"/>
      <c r="T28" s="277"/>
      <c r="U28" s="229"/>
      <c r="V28" s="229"/>
      <c r="W28" s="229"/>
      <c r="X28" s="229"/>
      <c r="Y28" s="229"/>
      <c r="Z28" s="229"/>
    </row>
    <row r="29" spans="1:51">
      <c r="P29" s="324"/>
      <c r="Q29" s="359"/>
      <c r="R29" s="276"/>
      <c r="S29" s="277"/>
      <c r="T29" s="277"/>
      <c r="U29" s="229"/>
      <c r="V29" s="229"/>
      <c r="W29" s="229"/>
      <c r="X29" s="229"/>
      <c r="Y29" s="229"/>
      <c r="Z29" s="229"/>
    </row>
    <row r="30" spans="1:51">
      <c r="P30" s="325"/>
      <c r="Q30" s="358"/>
      <c r="R30" s="229"/>
      <c r="S30" s="229"/>
      <c r="T30" s="586"/>
      <c r="U30" s="585"/>
      <c r="V30" s="585"/>
      <c r="W30" s="585"/>
      <c r="X30" s="585"/>
      <c r="Y30" s="585"/>
      <c r="Z30" s="585"/>
      <c r="AA30" s="585"/>
      <c r="AB30" s="585"/>
      <c r="AC30" s="585"/>
      <c r="AD30" s="585"/>
      <c r="AE30" s="585"/>
      <c r="AF30" s="585"/>
      <c r="AG30" s="585"/>
      <c r="AH30" s="585"/>
      <c r="AI30" s="585"/>
      <c r="AJ30" s="585"/>
      <c r="AK30" s="585"/>
      <c r="AL30" s="585"/>
      <c r="AM30" s="585"/>
      <c r="AN30" s="585"/>
      <c r="AO30" s="585"/>
      <c r="AP30" s="229"/>
      <c r="AQ30" s="229"/>
      <c r="AR30" s="229"/>
      <c r="AS30" s="229"/>
      <c r="AT30" s="229"/>
      <c r="AU30" s="229"/>
      <c r="AV30" s="229"/>
      <c r="AW30" s="229"/>
      <c r="AX30" s="229"/>
      <c r="AY30" s="229"/>
    </row>
    <row r="31" spans="1:51">
      <c r="P31" s="325"/>
      <c r="Q31" s="358"/>
      <c r="R31" s="229"/>
      <c r="S31" s="229"/>
      <c r="T31" s="586"/>
      <c r="U31" s="454"/>
      <c r="V31" s="454"/>
      <c r="W31" s="454"/>
      <c r="X31" s="454"/>
      <c r="Y31" s="454"/>
      <c r="Z31" s="454"/>
      <c r="AA31" s="454"/>
      <c r="AB31" s="454"/>
      <c r="AC31" s="454"/>
      <c r="AD31" s="454"/>
      <c r="AE31" s="454"/>
      <c r="AF31" s="454"/>
      <c r="AG31" s="454"/>
      <c r="AH31" s="454"/>
      <c r="AI31" s="454"/>
      <c r="AJ31" s="454"/>
      <c r="AK31" s="454"/>
      <c r="AL31" s="454"/>
      <c r="AM31" s="454"/>
      <c r="AN31" s="454"/>
      <c r="AO31" s="454"/>
      <c r="AP31" s="229"/>
      <c r="AQ31" s="229"/>
      <c r="AR31" s="229"/>
      <c r="AS31" s="229"/>
      <c r="AT31" s="229"/>
      <c r="AU31" s="229"/>
      <c r="AV31" s="229"/>
      <c r="AW31" s="229"/>
      <c r="AX31" s="229"/>
      <c r="AY31" s="229"/>
    </row>
    <row r="32" spans="1:51">
      <c r="P32" s="325"/>
      <c r="Q32" s="358"/>
      <c r="R32" s="229"/>
      <c r="S32" s="229"/>
      <c r="T32" s="456"/>
      <c r="U32" s="457"/>
      <c r="V32" s="457"/>
      <c r="W32" s="246"/>
      <c r="X32" s="457"/>
      <c r="Y32" s="457"/>
      <c r="Z32" s="246"/>
      <c r="AA32" s="457"/>
      <c r="AB32" s="457"/>
      <c r="AC32" s="246"/>
      <c r="AD32" s="457"/>
      <c r="AE32" s="457"/>
      <c r="AF32" s="246"/>
      <c r="AG32" s="457"/>
      <c r="AH32" s="457"/>
      <c r="AI32" s="246"/>
      <c r="AJ32" s="457"/>
      <c r="AK32" s="457"/>
      <c r="AL32" s="246"/>
      <c r="AM32" s="457"/>
      <c r="AN32" s="457"/>
      <c r="AO32" s="246"/>
      <c r="AP32" s="229"/>
      <c r="AQ32" s="229"/>
      <c r="AR32" s="229"/>
      <c r="AS32" s="229"/>
      <c r="AT32" s="229"/>
      <c r="AU32" s="229"/>
      <c r="AV32" s="229"/>
      <c r="AW32" s="229"/>
      <c r="AX32" s="229"/>
      <c r="AY32" s="229"/>
    </row>
    <row r="33" spans="16:51">
      <c r="P33" s="325"/>
      <c r="Q33" s="358"/>
      <c r="R33" s="229"/>
      <c r="S33" s="229"/>
      <c r="T33" s="456"/>
      <c r="U33" s="457"/>
      <c r="V33" s="457"/>
      <c r="W33" s="246"/>
      <c r="X33" s="457"/>
      <c r="Y33" s="457"/>
      <c r="Z33" s="246"/>
      <c r="AA33" s="457"/>
      <c r="AB33" s="457"/>
      <c r="AC33" s="246"/>
      <c r="AD33" s="457"/>
      <c r="AE33" s="457"/>
      <c r="AF33" s="246"/>
      <c r="AG33" s="457"/>
      <c r="AH33" s="457"/>
      <c r="AI33" s="246"/>
      <c r="AJ33" s="457"/>
      <c r="AK33" s="457"/>
      <c r="AL33" s="246"/>
      <c r="AM33" s="457"/>
      <c r="AN33" s="457"/>
      <c r="AO33" s="246"/>
      <c r="AP33" s="229"/>
      <c r="AQ33" s="229"/>
      <c r="AR33" s="229"/>
      <c r="AS33" s="229"/>
      <c r="AT33" s="229"/>
      <c r="AU33" s="229"/>
      <c r="AV33" s="229"/>
      <c r="AW33" s="229"/>
      <c r="AX33" s="229"/>
      <c r="AY33" s="229"/>
    </row>
    <row r="34" spans="16:51">
      <c r="P34" s="325"/>
      <c r="Q34" s="358"/>
      <c r="R34" s="229"/>
      <c r="S34" s="229"/>
      <c r="T34" s="456"/>
      <c r="U34" s="457"/>
      <c r="V34" s="457"/>
      <c r="W34" s="246"/>
      <c r="X34" s="457"/>
      <c r="Y34" s="457"/>
      <c r="Z34" s="246"/>
      <c r="AA34" s="457"/>
      <c r="AB34" s="457"/>
      <c r="AC34" s="246"/>
      <c r="AD34" s="457"/>
      <c r="AE34" s="457"/>
      <c r="AF34" s="246"/>
      <c r="AG34" s="457"/>
      <c r="AH34" s="457"/>
      <c r="AI34" s="246"/>
      <c r="AJ34" s="457"/>
      <c r="AK34" s="457"/>
      <c r="AL34" s="246"/>
      <c r="AM34" s="457"/>
      <c r="AN34" s="457"/>
      <c r="AO34" s="246"/>
      <c r="AP34" s="229"/>
      <c r="AQ34" s="229"/>
      <c r="AR34" s="229"/>
      <c r="AS34" s="229"/>
      <c r="AT34" s="229"/>
      <c r="AU34" s="229"/>
      <c r="AV34" s="229"/>
      <c r="AW34" s="229"/>
      <c r="AX34" s="229"/>
      <c r="AY34" s="229"/>
    </row>
    <row r="35" spans="16:51">
      <c r="P35" s="325"/>
      <c r="Q35" s="358"/>
      <c r="R35" s="229"/>
      <c r="S35" s="229"/>
      <c r="T35" s="456"/>
      <c r="U35" s="457"/>
      <c r="V35" s="457"/>
      <c r="W35" s="246"/>
      <c r="X35" s="457"/>
      <c r="Y35" s="457"/>
      <c r="Z35" s="246"/>
      <c r="AA35" s="457"/>
      <c r="AB35" s="457"/>
      <c r="AC35" s="246"/>
      <c r="AD35" s="457"/>
      <c r="AE35" s="457"/>
      <c r="AF35" s="246"/>
      <c r="AG35" s="457"/>
      <c r="AH35" s="457"/>
      <c r="AI35" s="246"/>
      <c r="AJ35" s="457"/>
      <c r="AK35" s="457"/>
      <c r="AL35" s="246"/>
      <c r="AM35" s="457"/>
      <c r="AN35" s="457"/>
      <c r="AO35" s="246"/>
      <c r="AP35" s="229"/>
      <c r="AQ35" s="229"/>
      <c r="AR35" s="229"/>
      <c r="AS35" s="229"/>
      <c r="AT35" s="229"/>
      <c r="AU35" s="229"/>
      <c r="AV35" s="229"/>
      <c r="AW35" s="229"/>
      <c r="AX35" s="229"/>
      <c r="AY35" s="229"/>
    </row>
    <row r="36" spans="16:51">
      <c r="P36" s="325"/>
      <c r="Q36" s="358"/>
      <c r="T36" s="456"/>
      <c r="U36" s="457"/>
      <c r="V36" s="457"/>
      <c r="W36" s="246"/>
      <c r="X36" s="457"/>
      <c r="Y36" s="457"/>
      <c r="Z36" s="246"/>
      <c r="AA36" s="457"/>
      <c r="AB36" s="457"/>
      <c r="AC36" s="246"/>
      <c r="AD36" s="457"/>
      <c r="AE36" s="457"/>
      <c r="AF36" s="246"/>
      <c r="AG36" s="457"/>
      <c r="AH36" s="457"/>
      <c r="AI36" s="246"/>
      <c r="AJ36" s="457"/>
      <c r="AK36" s="457"/>
      <c r="AL36" s="246"/>
      <c r="AM36" s="457"/>
      <c r="AN36" s="457"/>
      <c r="AO36" s="246"/>
      <c r="AP36" s="229"/>
      <c r="AQ36" s="229"/>
      <c r="AR36" s="229"/>
      <c r="AS36" s="229"/>
      <c r="AT36" s="229"/>
      <c r="AU36" s="229"/>
      <c r="AV36" s="229"/>
      <c r="AW36" s="229"/>
      <c r="AX36" s="229"/>
      <c r="AY36" s="229"/>
    </row>
    <row r="37" spans="16:51">
      <c r="P37" s="325"/>
      <c r="Q37" s="358"/>
      <c r="T37" s="456"/>
      <c r="U37" s="457"/>
      <c r="V37" s="457"/>
      <c r="W37" s="246"/>
      <c r="X37" s="457"/>
      <c r="Y37" s="457"/>
      <c r="Z37" s="246"/>
      <c r="AA37" s="457"/>
      <c r="AB37" s="457"/>
      <c r="AC37" s="246"/>
      <c r="AD37" s="457"/>
      <c r="AE37" s="457"/>
      <c r="AF37" s="246"/>
      <c r="AG37" s="457"/>
      <c r="AH37" s="457"/>
      <c r="AI37" s="246"/>
      <c r="AJ37" s="457"/>
      <c r="AK37" s="457"/>
      <c r="AL37" s="246"/>
      <c r="AM37" s="457"/>
      <c r="AN37" s="457"/>
      <c r="AO37" s="246"/>
      <c r="AP37" s="229"/>
      <c r="AQ37" s="229"/>
      <c r="AR37" s="229"/>
      <c r="AS37" s="229"/>
      <c r="AT37" s="229"/>
      <c r="AU37" s="229"/>
      <c r="AV37" s="229"/>
      <c r="AW37" s="229"/>
      <c r="AX37" s="229"/>
      <c r="AY37" s="229"/>
    </row>
    <row r="38" spans="16:51">
      <c r="P38" s="325"/>
      <c r="Q38" s="358"/>
      <c r="T38" s="456"/>
      <c r="U38" s="457"/>
      <c r="V38" s="457"/>
      <c r="W38" s="246"/>
      <c r="X38" s="457"/>
      <c r="Y38" s="457"/>
      <c r="Z38" s="246"/>
      <c r="AA38" s="457"/>
      <c r="AB38" s="457"/>
      <c r="AC38" s="246"/>
      <c r="AD38" s="457"/>
      <c r="AE38" s="457"/>
      <c r="AF38" s="246"/>
      <c r="AG38" s="457"/>
      <c r="AH38" s="457"/>
      <c r="AI38" s="246"/>
      <c r="AJ38" s="457"/>
      <c r="AK38" s="457"/>
      <c r="AL38" s="246"/>
      <c r="AM38" s="457"/>
      <c r="AN38" s="457"/>
      <c r="AO38" s="246"/>
      <c r="AP38" s="229"/>
      <c r="AQ38" s="229"/>
      <c r="AR38" s="229"/>
      <c r="AS38" s="229"/>
      <c r="AT38" s="229"/>
      <c r="AU38" s="229"/>
      <c r="AV38" s="229"/>
      <c r="AW38" s="229"/>
      <c r="AX38" s="229"/>
      <c r="AY38" s="229"/>
    </row>
    <row r="39" spans="16:51">
      <c r="P39" s="325"/>
      <c r="Q39" s="358"/>
      <c r="T39" s="456"/>
      <c r="U39" s="457"/>
      <c r="V39" s="457"/>
      <c r="W39" s="246"/>
      <c r="X39" s="457"/>
      <c r="Y39" s="457"/>
      <c r="Z39" s="246"/>
      <c r="AA39" s="457"/>
      <c r="AB39" s="457"/>
      <c r="AC39" s="246"/>
      <c r="AD39" s="457"/>
      <c r="AE39" s="457"/>
      <c r="AF39" s="246"/>
      <c r="AG39" s="457"/>
      <c r="AH39" s="457"/>
      <c r="AI39" s="246"/>
      <c r="AJ39" s="457"/>
      <c r="AK39" s="457"/>
      <c r="AL39" s="246"/>
      <c r="AM39" s="457"/>
      <c r="AN39" s="457"/>
      <c r="AO39" s="246"/>
      <c r="AP39" s="229"/>
      <c r="AQ39" s="229"/>
      <c r="AR39" s="229"/>
      <c r="AS39" s="229"/>
      <c r="AT39" s="229"/>
      <c r="AU39" s="229"/>
      <c r="AV39" s="229"/>
      <c r="AW39" s="229"/>
      <c r="AX39" s="229"/>
      <c r="AY39" s="229"/>
    </row>
    <row r="40" spans="16:51">
      <c r="P40" s="325"/>
      <c r="Q40" s="358"/>
      <c r="T40" s="456"/>
      <c r="U40" s="457"/>
      <c r="V40" s="457"/>
      <c r="W40" s="246"/>
      <c r="X40" s="457"/>
      <c r="Y40" s="457"/>
      <c r="Z40" s="246"/>
      <c r="AA40" s="457"/>
      <c r="AB40" s="457"/>
      <c r="AC40" s="246"/>
      <c r="AD40" s="457"/>
      <c r="AE40" s="457"/>
      <c r="AF40" s="246"/>
      <c r="AG40" s="457"/>
      <c r="AH40" s="457"/>
      <c r="AI40" s="246"/>
      <c r="AJ40" s="457"/>
      <c r="AK40" s="457"/>
      <c r="AL40" s="246"/>
      <c r="AM40" s="457"/>
      <c r="AN40" s="457"/>
      <c r="AO40" s="246"/>
      <c r="AP40" s="229"/>
      <c r="AQ40" s="229"/>
      <c r="AR40" s="229"/>
      <c r="AS40" s="229"/>
      <c r="AT40" s="229"/>
      <c r="AU40" s="229"/>
      <c r="AV40" s="229"/>
      <c r="AW40" s="229"/>
      <c r="AX40" s="229"/>
      <c r="AY40" s="229"/>
    </row>
    <row r="41" spans="16:51">
      <c r="P41" s="325"/>
      <c r="Q41" s="358"/>
      <c r="T41" s="456"/>
      <c r="U41" s="457"/>
      <c r="V41" s="457"/>
      <c r="W41" s="246"/>
      <c r="X41" s="457"/>
      <c r="Y41" s="457"/>
      <c r="Z41" s="246"/>
      <c r="AA41" s="457"/>
      <c r="AB41" s="457"/>
      <c r="AC41" s="246"/>
      <c r="AD41" s="457"/>
      <c r="AE41" s="457"/>
      <c r="AF41" s="246"/>
      <c r="AG41" s="457"/>
      <c r="AH41" s="457"/>
      <c r="AI41" s="246"/>
      <c r="AJ41" s="457"/>
      <c r="AK41" s="457"/>
      <c r="AL41" s="246"/>
      <c r="AM41" s="457"/>
      <c r="AN41" s="457"/>
      <c r="AO41" s="246"/>
      <c r="AP41" s="229"/>
      <c r="AQ41" s="229"/>
      <c r="AR41" s="229"/>
      <c r="AS41" s="229"/>
      <c r="AT41" s="229"/>
      <c r="AU41" s="229"/>
      <c r="AV41" s="229"/>
      <c r="AW41" s="229"/>
      <c r="AX41" s="229"/>
      <c r="AY41" s="229"/>
    </row>
    <row r="42" spans="16:51">
      <c r="P42" s="325"/>
      <c r="Q42" s="358"/>
      <c r="T42" s="456"/>
      <c r="U42" s="457"/>
      <c r="V42" s="457"/>
      <c r="W42" s="246"/>
      <c r="X42" s="457"/>
      <c r="Y42" s="457"/>
      <c r="Z42" s="246"/>
      <c r="AA42" s="457"/>
      <c r="AB42" s="457"/>
      <c r="AC42" s="246"/>
      <c r="AD42" s="457"/>
      <c r="AE42" s="457"/>
      <c r="AF42" s="246"/>
      <c r="AG42" s="457"/>
      <c r="AH42" s="457"/>
      <c r="AI42" s="246"/>
      <c r="AJ42" s="457"/>
      <c r="AK42" s="457"/>
      <c r="AL42" s="246"/>
      <c r="AM42" s="457"/>
      <c r="AN42" s="457"/>
      <c r="AO42" s="246"/>
      <c r="AP42" s="229"/>
      <c r="AQ42" s="229"/>
      <c r="AR42" s="229"/>
      <c r="AS42" s="229"/>
      <c r="AT42" s="229"/>
      <c r="AU42" s="229"/>
      <c r="AV42" s="229"/>
      <c r="AW42" s="229"/>
      <c r="AX42" s="229"/>
      <c r="AY42" s="229"/>
    </row>
    <row r="43" spans="16:51">
      <c r="P43" s="325"/>
      <c r="Q43" s="358"/>
      <c r="T43" s="456"/>
      <c r="U43" s="457"/>
      <c r="V43" s="457"/>
      <c r="W43" s="246"/>
      <c r="X43" s="457"/>
      <c r="Y43" s="457"/>
      <c r="Z43" s="246"/>
      <c r="AA43" s="457"/>
      <c r="AB43" s="457"/>
      <c r="AC43" s="246"/>
      <c r="AD43" s="457"/>
      <c r="AE43" s="457"/>
      <c r="AF43" s="246"/>
      <c r="AG43" s="457"/>
      <c r="AH43" s="457"/>
      <c r="AI43" s="246"/>
      <c r="AJ43" s="457"/>
      <c r="AK43" s="457"/>
      <c r="AL43" s="246"/>
      <c r="AM43" s="457"/>
      <c r="AN43" s="457"/>
      <c r="AO43" s="246"/>
      <c r="AP43" s="229"/>
      <c r="AQ43" s="229"/>
      <c r="AR43" s="229"/>
      <c r="AS43" s="229"/>
      <c r="AT43" s="229"/>
      <c r="AU43" s="229"/>
      <c r="AV43" s="229"/>
      <c r="AW43" s="229"/>
      <c r="AX43" s="229"/>
      <c r="AY43" s="229"/>
    </row>
    <row r="44" spans="16:51">
      <c r="P44" s="325"/>
      <c r="Q44" s="358"/>
      <c r="T44" s="456"/>
      <c r="U44" s="457"/>
      <c r="V44" s="457"/>
      <c r="W44" s="246"/>
      <c r="X44" s="457"/>
      <c r="Y44" s="457"/>
      <c r="Z44" s="246"/>
      <c r="AA44" s="457"/>
      <c r="AB44" s="457"/>
      <c r="AC44" s="246"/>
      <c r="AD44" s="457"/>
      <c r="AE44" s="457"/>
      <c r="AF44" s="246"/>
      <c r="AG44" s="457"/>
      <c r="AH44" s="457"/>
      <c r="AI44" s="246"/>
      <c r="AJ44" s="457"/>
      <c r="AK44" s="457"/>
      <c r="AL44" s="246"/>
      <c r="AM44" s="457"/>
      <c r="AN44" s="457"/>
      <c r="AO44" s="246"/>
      <c r="AP44" s="229"/>
      <c r="AQ44" s="229"/>
      <c r="AR44" s="229"/>
      <c r="AS44" s="229"/>
      <c r="AT44" s="229"/>
      <c r="AU44" s="229"/>
      <c r="AV44" s="229"/>
      <c r="AW44" s="229"/>
      <c r="AX44" s="229"/>
      <c r="AY44" s="229"/>
    </row>
    <row r="45" spans="16:51">
      <c r="P45" s="325"/>
      <c r="Q45" s="358"/>
      <c r="T45" s="456"/>
      <c r="U45" s="457"/>
      <c r="V45" s="457"/>
      <c r="W45" s="246"/>
      <c r="X45" s="457"/>
      <c r="Y45" s="457"/>
      <c r="Z45" s="246"/>
      <c r="AA45" s="457"/>
      <c r="AB45" s="457"/>
      <c r="AC45" s="246"/>
      <c r="AD45" s="457"/>
      <c r="AE45" s="457"/>
      <c r="AF45" s="246"/>
      <c r="AG45" s="457"/>
      <c r="AH45" s="457"/>
      <c r="AI45" s="246"/>
      <c r="AJ45" s="457"/>
      <c r="AK45" s="457"/>
      <c r="AL45" s="246"/>
      <c r="AM45" s="457"/>
      <c r="AN45" s="457"/>
      <c r="AO45" s="246"/>
      <c r="AP45" s="229"/>
      <c r="AQ45" s="229"/>
      <c r="AR45" s="229"/>
      <c r="AS45" s="229"/>
      <c r="AT45" s="229"/>
      <c r="AU45" s="229"/>
      <c r="AV45" s="229"/>
      <c r="AW45" s="229"/>
      <c r="AX45" s="229"/>
      <c r="AY45" s="229"/>
    </row>
    <row r="46" spans="16:51">
      <c r="P46" s="276"/>
      <c r="Q46" s="229"/>
      <c r="T46" s="456"/>
      <c r="U46" s="457"/>
      <c r="V46" s="457"/>
      <c r="W46" s="246"/>
      <c r="X46" s="457"/>
      <c r="Y46" s="457"/>
      <c r="Z46" s="246"/>
      <c r="AA46" s="457"/>
      <c r="AB46" s="457"/>
      <c r="AC46" s="246"/>
      <c r="AD46" s="457"/>
      <c r="AE46" s="457"/>
      <c r="AF46" s="246"/>
      <c r="AG46" s="457"/>
      <c r="AH46" s="457"/>
      <c r="AI46" s="246"/>
      <c r="AJ46" s="457"/>
      <c r="AK46" s="457"/>
      <c r="AL46" s="246"/>
      <c r="AM46" s="457"/>
      <c r="AN46" s="457"/>
      <c r="AO46" s="246"/>
      <c r="AP46" s="229"/>
      <c r="AQ46" s="229"/>
      <c r="AR46" s="229"/>
      <c r="AS46" s="229"/>
      <c r="AT46" s="229"/>
      <c r="AU46" s="229"/>
      <c r="AV46" s="229"/>
      <c r="AW46" s="229"/>
      <c r="AX46" s="229"/>
      <c r="AY46" s="229"/>
    </row>
    <row r="47" spans="16:51">
      <c r="P47" s="229"/>
      <c r="Q47" s="229"/>
      <c r="T47" s="456"/>
      <c r="U47" s="457"/>
      <c r="V47" s="457"/>
      <c r="W47" s="246"/>
      <c r="X47" s="457"/>
      <c r="Y47" s="457"/>
      <c r="Z47" s="246"/>
      <c r="AA47" s="457"/>
      <c r="AB47" s="457"/>
      <c r="AC47" s="246"/>
      <c r="AD47" s="457"/>
      <c r="AE47" s="457"/>
      <c r="AF47" s="246"/>
      <c r="AG47" s="457"/>
      <c r="AH47" s="457"/>
      <c r="AI47" s="246"/>
      <c r="AJ47" s="457"/>
      <c r="AK47" s="457"/>
      <c r="AL47" s="246"/>
      <c r="AM47" s="457"/>
      <c r="AN47" s="457"/>
      <c r="AO47" s="246"/>
      <c r="AP47" s="229"/>
      <c r="AQ47" s="229"/>
      <c r="AR47" s="229"/>
      <c r="AS47" s="229"/>
      <c r="AT47" s="229"/>
      <c r="AU47" s="229"/>
      <c r="AV47" s="229"/>
      <c r="AW47" s="229"/>
      <c r="AX47" s="229"/>
      <c r="AY47" s="229"/>
    </row>
    <row r="48" spans="16:51" ht="12.75" customHeight="1">
      <c r="P48" s="229"/>
      <c r="Q48" s="359"/>
      <c r="T48" s="448"/>
      <c r="U48" s="343"/>
      <c r="V48" s="343"/>
      <c r="W48" s="449"/>
      <c r="X48" s="343"/>
      <c r="Y48" s="343"/>
      <c r="Z48" s="449"/>
      <c r="AA48" s="343"/>
      <c r="AB48" s="343"/>
      <c r="AC48" s="449"/>
      <c r="AD48" s="343"/>
      <c r="AE48" s="343"/>
      <c r="AF48" s="449"/>
      <c r="AG48" s="343"/>
      <c r="AH48" s="343"/>
      <c r="AI48" s="449"/>
      <c r="AJ48" s="343"/>
      <c r="AK48" s="343"/>
      <c r="AL48" s="449"/>
      <c r="AM48" s="343"/>
      <c r="AN48" s="343"/>
      <c r="AO48" s="449"/>
      <c r="AP48" s="229"/>
      <c r="AQ48" s="229"/>
      <c r="AR48" s="229"/>
      <c r="AS48" s="229"/>
      <c r="AT48" s="229"/>
      <c r="AU48" s="229"/>
      <c r="AV48" s="229"/>
      <c r="AW48" s="229"/>
      <c r="AX48" s="229"/>
      <c r="AY48" s="229"/>
    </row>
    <row r="49" spans="16:51">
      <c r="P49" s="229"/>
      <c r="Q49" s="358"/>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row>
    <row r="50" spans="16:51">
      <c r="P50" s="294"/>
      <c r="Q50" s="358"/>
    </row>
    <row r="51" spans="16:51">
      <c r="P51" s="324"/>
      <c r="Q51" s="358"/>
    </row>
    <row r="52" spans="16:51">
      <c r="P52" s="325"/>
      <c r="Q52" s="358"/>
    </row>
    <row r="53" spans="16:51">
      <c r="P53" s="325"/>
      <c r="Q53" s="358"/>
    </row>
    <row r="54" spans="16:51">
      <c r="P54" s="325"/>
      <c r="Q54" s="358"/>
    </row>
    <row r="55" spans="16:51">
      <c r="P55" s="325"/>
      <c r="Q55" s="358"/>
    </row>
    <row r="56" spans="16:51">
      <c r="P56" s="325"/>
      <c r="Q56" s="358"/>
    </row>
    <row r="57" spans="16:51">
      <c r="P57" s="325"/>
      <c r="Q57" s="358"/>
    </row>
    <row r="58" spans="16:51">
      <c r="P58" s="325"/>
      <c r="Q58" s="358"/>
    </row>
    <row r="59" spans="16:51">
      <c r="P59" s="325"/>
      <c r="Q59" s="358"/>
    </row>
    <row r="60" spans="16:51">
      <c r="P60" s="325"/>
      <c r="Q60" s="358"/>
    </row>
    <row r="61" spans="16:51">
      <c r="P61" s="325"/>
      <c r="Q61" s="358"/>
    </row>
    <row r="62" spans="16:51">
      <c r="P62" s="325"/>
      <c r="Q62" s="358"/>
    </row>
    <row r="63" spans="16:51">
      <c r="P63" s="325"/>
      <c r="Q63" s="358"/>
    </row>
    <row r="64" spans="16:51">
      <c r="P64" s="325"/>
      <c r="Q64" s="358"/>
    </row>
    <row r="65" spans="16:17">
      <c r="P65" s="325"/>
      <c r="Q65" s="325"/>
    </row>
    <row r="66" spans="16:17">
      <c r="P66" s="325"/>
      <c r="Q66" s="325"/>
    </row>
    <row r="67" spans="16:17">
      <c r="P67" s="325"/>
      <c r="Q67" s="326"/>
    </row>
    <row r="68" spans="16:17">
      <c r="P68" s="229"/>
      <c r="Q68" s="229"/>
    </row>
    <row r="69" spans="16:17">
      <c r="P69" s="229"/>
      <c r="Q69" s="229"/>
    </row>
    <row r="70" spans="16:17">
      <c r="P70" s="229"/>
      <c r="Q70" s="229"/>
    </row>
    <row r="71" spans="16:17">
      <c r="P71" s="229"/>
      <c r="Q71" s="229"/>
    </row>
    <row r="72" spans="16:17">
      <c r="P72" s="229"/>
      <c r="Q72" s="229"/>
    </row>
    <row r="73" spans="16:17">
      <c r="P73" s="229"/>
      <c r="Q73" s="229"/>
    </row>
    <row r="74" spans="16:17">
      <c r="P74" s="229"/>
      <c r="Q74" s="229"/>
    </row>
    <row r="75" spans="16:17">
      <c r="P75" s="229"/>
      <c r="Q75" s="229"/>
    </row>
    <row r="76" spans="16:17">
      <c r="P76" s="229"/>
      <c r="Q76" s="229"/>
    </row>
    <row r="77" spans="16:17">
      <c r="P77" s="229"/>
      <c r="Q77" s="229"/>
    </row>
    <row r="78" spans="16:17">
      <c r="P78" s="229"/>
      <c r="Q78" s="229"/>
    </row>
    <row r="79" spans="16:17">
      <c r="P79" s="229"/>
      <c r="Q79" s="229"/>
    </row>
    <row r="80" spans="16:17">
      <c r="P80" s="229"/>
      <c r="Q80" s="229"/>
    </row>
    <row r="81" spans="16:17">
      <c r="P81" s="229"/>
      <c r="Q81" s="229"/>
    </row>
    <row r="82" spans="16:17">
      <c r="P82" s="229"/>
      <c r="Q82" s="229"/>
    </row>
    <row r="83" spans="16:17">
      <c r="P83" s="229"/>
      <c r="Q83" s="229"/>
    </row>
    <row r="84" spans="16:17">
      <c r="P84" s="229"/>
      <c r="Q84" s="229"/>
    </row>
    <row r="85" spans="16:17">
      <c r="P85" s="229"/>
      <c r="Q85" s="229"/>
    </row>
    <row r="86" spans="16:17">
      <c r="P86" s="229"/>
      <c r="Q86" s="229"/>
    </row>
  </sheetData>
  <mergeCells count="17">
    <mergeCell ref="A4:R5"/>
    <mergeCell ref="E7:G7"/>
    <mergeCell ref="H7:J7"/>
    <mergeCell ref="T7:V7"/>
    <mergeCell ref="N7:P7"/>
    <mergeCell ref="Q7:S7"/>
    <mergeCell ref="K7:M7"/>
    <mergeCell ref="A7:A8"/>
    <mergeCell ref="B7:D7"/>
    <mergeCell ref="AG30:AI30"/>
    <mergeCell ref="AJ30:AL30"/>
    <mergeCell ref="AM30:AO30"/>
    <mergeCell ref="T30:T31"/>
    <mergeCell ref="U30:W30"/>
    <mergeCell ref="X30:Z30"/>
    <mergeCell ref="AA30:AC30"/>
    <mergeCell ref="AD30:AF30"/>
  </mergeCells>
  <phoneticPr fontId="0" type="noConversion"/>
  <pageMargins left="0.75" right="0.75" top="1" bottom="1" header="0.5" footer="0.5"/>
  <pageSetup scale="46" orientation="portrait" r:id="rId1"/>
  <headerFooter alignWithMargins="0">
    <oddFooter>&amp;C&amp;14B-&amp;P-4</oddFooter>
  </headerFooter>
  <ignoredErrors>
    <ignoredError sqref="W25:Y25 D26:S26 X26:Y26"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AR100"/>
  <sheetViews>
    <sheetView zoomScale="90" zoomScaleNormal="90" workbookViewId="0"/>
  </sheetViews>
  <sheetFormatPr defaultRowHeight="12.75"/>
  <cols>
    <col min="1" max="1" width="9.85546875" style="37" customWidth="1"/>
    <col min="2" max="2" width="9.42578125" style="37" customWidth="1"/>
    <col min="3" max="3" width="8.7109375" style="37" bestFit="1" customWidth="1"/>
    <col min="4" max="4" width="8.42578125" style="37" customWidth="1"/>
    <col min="5" max="5" width="9.42578125" style="37" bestFit="1" customWidth="1"/>
    <col min="6" max="6" width="8.7109375" style="37" bestFit="1" customWidth="1"/>
    <col min="7" max="7" width="8.140625" style="37" customWidth="1"/>
    <col min="8" max="8" width="9.42578125" style="37" bestFit="1" customWidth="1"/>
    <col min="9" max="9" width="8.7109375" style="37" bestFit="1" customWidth="1"/>
    <col min="10" max="10" width="8.5703125" style="37" customWidth="1"/>
    <col min="11" max="11" width="9.42578125" style="37" bestFit="1" customWidth="1"/>
    <col min="12" max="12" width="8.7109375" style="37" bestFit="1" customWidth="1"/>
    <col min="13" max="13" width="8.28515625" style="37" customWidth="1"/>
    <col min="14" max="14" width="9.5703125" style="37" bestFit="1" customWidth="1"/>
    <col min="15" max="15" width="8.28515625" style="37" bestFit="1" customWidth="1"/>
    <col min="16" max="16" width="9.28515625" style="37" bestFit="1" customWidth="1"/>
    <col min="17" max="18" width="9" style="37" customWidth="1"/>
    <col min="19" max="19" width="7.7109375" style="37" customWidth="1"/>
    <col min="20" max="21" width="9.140625" style="37"/>
    <col min="22" max="22" width="9.42578125" style="37" customWidth="1"/>
    <col min="23" max="16384" width="9.140625" style="37"/>
  </cols>
  <sheetData>
    <row r="1" spans="1:22" ht="26.25">
      <c r="A1" s="219" t="s">
        <v>199</v>
      </c>
    </row>
    <row r="2" spans="1:22" ht="18">
      <c r="A2" s="32" t="s">
        <v>182</v>
      </c>
      <c r="B2" s="33"/>
      <c r="C2" s="33"/>
      <c r="D2" s="33"/>
      <c r="E2" s="33"/>
      <c r="F2" s="33"/>
      <c r="G2" s="33"/>
      <c r="H2" s="33"/>
      <c r="I2" s="33"/>
      <c r="J2" s="33"/>
      <c r="K2" s="33"/>
      <c r="L2" s="33"/>
      <c r="M2" s="33"/>
      <c r="N2" s="33"/>
      <c r="O2" s="33"/>
      <c r="P2" s="33"/>
    </row>
    <row r="3" spans="1:22" ht="14.25">
      <c r="A3" s="39"/>
      <c r="B3" s="33"/>
      <c r="C3" s="33"/>
      <c r="D3" s="33"/>
      <c r="E3" s="33"/>
      <c r="F3" s="33"/>
      <c r="G3" s="33"/>
      <c r="H3" s="33"/>
      <c r="I3" s="33"/>
      <c r="J3" s="33"/>
      <c r="K3" s="33"/>
      <c r="L3" s="33"/>
      <c r="M3" s="33"/>
      <c r="N3" s="33"/>
      <c r="O3" s="33"/>
      <c r="P3" s="33"/>
    </row>
    <row r="4" spans="1:22" ht="15" customHeight="1">
      <c r="A4" s="587" t="s">
        <v>201</v>
      </c>
      <c r="B4" s="587"/>
      <c r="C4" s="587"/>
      <c r="D4" s="587"/>
      <c r="E4" s="587"/>
      <c r="F4" s="587"/>
      <c r="G4" s="587"/>
      <c r="H4" s="587"/>
      <c r="I4" s="587"/>
      <c r="J4" s="587"/>
      <c r="K4" s="587"/>
      <c r="L4" s="587"/>
      <c r="M4" s="587"/>
      <c r="N4" s="587"/>
      <c r="O4" s="587"/>
      <c r="P4" s="587"/>
      <c r="Q4" s="587"/>
      <c r="R4" s="587"/>
      <c r="S4" s="587"/>
      <c r="T4" s="587"/>
      <c r="U4" s="587"/>
      <c r="V4" s="587"/>
    </row>
    <row r="5" spans="1:22" ht="15" customHeight="1">
      <c r="A5" s="587"/>
      <c r="B5" s="587"/>
      <c r="C5" s="587"/>
      <c r="D5" s="587"/>
      <c r="E5" s="587"/>
      <c r="F5" s="587"/>
      <c r="G5" s="587"/>
      <c r="H5" s="587"/>
      <c r="I5" s="587"/>
      <c r="J5" s="587"/>
      <c r="K5" s="587"/>
      <c r="L5" s="587"/>
      <c r="M5" s="587"/>
      <c r="N5" s="587"/>
      <c r="O5" s="587"/>
      <c r="P5" s="587"/>
      <c r="Q5" s="587"/>
      <c r="R5" s="587"/>
      <c r="S5" s="587"/>
      <c r="T5" s="587"/>
      <c r="U5" s="587"/>
      <c r="V5" s="587"/>
    </row>
    <row r="6" spans="1:22" ht="15" thickBot="1">
      <c r="A6" s="33"/>
      <c r="B6" s="33"/>
      <c r="C6" s="33"/>
      <c r="D6" s="33"/>
      <c r="E6" s="33"/>
      <c r="F6" s="33"/>
      <c r="G6" s="33"/>
      <c r="H6" s="33"/>
      <c r="I6" s="33"/>
      <c r="J6" s="33"/>
      <c r="K6" s="33"/>
      <c r="L6" s="33"/>
      <c r="M6" s="33"/>
      <c r="N6" s="33"/>
      <c r="O6" s="33"/>
      <c r="P6" s="33"/>
    </row>
    <row r="7" spans="1:22" ht="12.75" customHeight="1">
      <c r="A7" s="569" t="s">
        <v>7</v>
      </c>
      <c r="B7" s="588" t="s">
        <v>12</v>
      </c>
      <c r="C7" s="589"/>
      <c r="D7" s="590"/>
      <c r="E7" s="588" t="s">
        <v>102</v>
      </c>
      <c r="F7" s="589"/>
      <c r="G7" s="590"/>
      <c r="H7" s="588" t="s">
        <v>104</v>
      </c>
      <c r="I7" s="589"/>
      <c r="J7" s="590"/>
      <c r="K7" s="588" t="s">
        <v>101</v>
      </c>
      <c r="L7" s="589"/>
      <c r="M7" s="590"/>
      <c r="N7" s="588" t="s">
        <v>103</v>
      </c>
      <c r="O7" s="589"/>
      <c r="P7" s="590"/>
      <c r="Q7" s="588" t="s">
        <v>105</v>
      </c>
      <c r="R7" s="589"/>
      <c r="S7" s="590"/>
      <c r="T7" s="588" t="s">
        <v>6</v>
      </c>
      <c r="U7" s="589"/>
      <c r="V7" s="590"/>
    </row>
    <row r="8" spans="1:22" s="174" customFormat="1" ht="26.25" customHeight="1" thickBot="1">
      <c r="A8" s="570"/>
      <c r="B8" s="295" t="s">
        <v>15</v>
      </c>
      <c r="C8" s="226" t="s">
        <v>9</v>
      </c>
      <c r="D8" s="227" t="s">
        <v>16</v>
      </c>
      <c r="E8" s="295" t="s">
        <v>15</v>
      </c>
      <c r="F8" s="226" t="s">
        <v>9</v>
      </c>
      <c r="G8" s="227" t="s">
        <v>16</v>
      </c>
      <c r="H8" s="295" t="s">
        <v>15</v>
      </c>
      <c r="I8" s="226" t="s">
        <v>9</v>
      </c>
      <c r="J8" s="227" t="s">
        <v>16</v>
      </c>
      <c r="K8" s="295" t="s">
        <v>15</v>
      </c>
      <c r="L8" s="226" t="s">
        <v>9</v>
      </c>
      <c r="M8" s="227" t="s">
        <v>16</v>
      </c>
      <c r="N8" s="295" t="s">
        <v>15</v>
      </c>
      <c r="O8" s="226" t="s">
        <v>9</v>
      </c>
      <c r="P8" s="227" t="s">
        <v>16</v>
      </c>
      <c r="Q8" s="295" t="s">
        <v>15</v>
      </c>
      <c r="R8" s="226" t="s">
        <v>9</v>
      </c>
      <c r="S8" s="227" t="s">
        <v>16</v>
      </c>
      <c r="T8" s="295" t="s">
        <v>15</v>
      </c>
      <c r="U8" s="226" t="s">
        <v>9</v>
      </c>
      <c r="V8" s="227" t="s">
        <v>16</v>
      </c>
    </row>
    <row r="9" spans="1:22">
      <c r="A9" s="38">
        <v>2002</v>
      </c>
      <c r="B9" s="239">
        <v>1033</v>
      </c>
      <c r="C9" s="253">
        <v>1156</v>
      </c>
      <c r="D9" s="238">
        <f t="shared" ref="D9:D20" si="0">IF(C9=0, "NA", B9/C9)</f>
        <v>0.893598615916955</v>
      </c>
      <c r="E9" s="239">
        <v>823</v>
      </c>
      <c r="F9" s="253">
        <v>904</v>
      </c>
      <c r="G9" s="238">
        <f t="shared" ref="G9:G20" si="1">IF(F9=0, "NA", E9/F9)</f>
        <v>0.91039823008849563</v>
      </c>
      <c r="H9" s="239"/>
      <c r="I9" s="253"/>
      <c r="J9" s="238"/>
      <c r="K9" s="239">
        <v>1</v>
      </c>
      <c r="L9" s="253">
        <v>1</v>
      </c>
      <c r="M9" s="238">
        <f>IF(L9=0, "NA", K9/L9)</f>
        <v>1</v>
      </c>
      <c r="N9" s="239">
        <v>0</v>
      </c>
      <c r="O9" s="253">
        <v>0</v>
      </c>
      <c r="P9" s="447" t="s">
        <v>208</v>
      </c>
      <c r="Q9" s="239"/>
      <c r="R9" s="253"/>
      <c r="S9" s="238"/>
      <c r="T9" s="239">
        <f>SUM(Q9,N9,K9,H9,E9,B9)</f>
        <v>1857</v>
      </c>
      <c r="U9" s="253">
        <f>SUM(R9,O9,L9,I9,F9,C9)</f>
        <v>2061</v>
      </c>
      <c r="V9" s="238">
        <f t="shared" ref="V9:V20" si="2">IF(U9=0, "NA", T9/U9)</f>
        <v>0.90101892285298402</v>
      </c>
    </row>
    <row r="10" spans="1:22">
      <c r="A10" s="38">
        <v>2003</v>
      </c>
      <c r="B10" s="221">
        <v>957</v>
      </c>
      <c r="C10" s="248">
        <v>1040</v>
      </c>
      <c r="D10" s="34">
        <f t="shared" si="0"/>
        <v>0.92019230769230764</v>
      </c>
      <c r="E10" s="221">
        <v>768</v>
      </c>
      <c r="F10" s="248">
        <v>851</v>
      </c>
      <c r="G10" s="34">
        <f t="shared" si="1"/>
        <v>0.90246768507638075</v>
      </c>
      <c r="H10" s="221"/>
      <c r="I10" s="248"/>
      <c r="J10" s="34"/>
      <c r="K10" s="221">
        <v>1</v>
      </c>
      <c r="L10" s="248">
        <v>1</v>
      </c>
      <c r="M10" s="34">
        <f>IF(L10=0, "NA", K10/L10)</f>
        <v>1</v>
      </c>
      <c r="N10" s="221">
        <v>0</v>
      </c>
      <c r="O10" s="248">
        <v>0</v>
      </c>
      <c r="P10" s="301" t="s">
        <v>208</v>
      </c>
      <c r="Q10" s="221"/>
      <c r="R10" s="248"/>
      <c r="S10" s="34"/>
      <c r="T10" s="221">
        <f t="shared" ref="T10:T23" si="3">SUM(Q10,N10,K10,H10,E10,B10)</f>
        <v>1726</v>
      </c>
      <c r="U10" s="248">
        <f t="shared" ref="U10:U23" si="4">SUM(R10,O10,L10,I10,F10,C10)</f>
        <v>1892</v>
      </c>
      <c r="V10" s="34">
        <f t="shared" si="2"/>
        <v>0.91226215644820297</v>
      </c>
    </row>
    <row r="11" spans="1:22">
      <c r="A11" s="38">
        <v>2004</v>
      </c>
      <c r="B11" s="221">
        <v>867</v>
      </c>
      <c r="C11" s="248">
        <v>932</v>
      </c>
      <c r="D11" s="34">
        <f t="shared" si="0"/>
        <v>0.93025751072961371</v>
      </c>
      <c r="E11" s="221">
        <v>857</v>
      </c>
      <c r="F11" s="248">
        <v>917</v>
      </c>
      <c r="G11" s="34">
        <f t="shared" si="1"/>
        <v>0.93456924754634674</v>
      </c>
      <c r="H11" s="221"/>
      <c r="I11" s="248"/>
      <c r="J11" s="34"/>
      <c r="K11" s="221">
        <v>0</v>
      </c>
      <c r="L11" s="248">
        <v>0</v>
      </c>
      <c r="M11" s="301" t="s">
        <v>208</v>
      </c>
      <c r="N11" s="221">
        <v>0</v>
      </c>
      <c r="O11" s="248">
        <v>0</v>
      </c>
      <c r="P11" s="301" t="s">
        <v>208</v>
      </c>
      <c r="Q11" s="221"/>
      <c r="R11" s="248"/>
      <c r="S11" s="34"/>
      <c r="T11" s="221">
        <f t="shared" si="3"/>
        <v>1724</v>
      </c>
      <c r="U11" s="248">
        <f t="shared" si="4"/>
        <v>1849</v>
      </c>
      <c r="V11" s="34">
        <f t="shared" si="2"/>
        <v>0.9323958896700919</v>
      </c>
    </row>
    <row r="12" spans="1:22">
      <c r="A12" s="38">
        <v>2005</v>
      </c>
      <c r="B12" s="221">
        <v>736</v>
      </c>
      <c r="C12" s="248">
        <v>793</v>
      </c>
      <c r="D12" s="34">
        <f t="shared" si="0"/>
        <v>0.92812105926860022</v>
      </c>
      <c r="E12" s="221">
        <v>732</v>
      </c>
      <c r="F12" s="248">
        <v>777</v>
      </c>
      <c r="G12" s="34">
        <f t="shared" si="1"/>
        <v>0.94208494208494209</v>
      </c>
      <c r="H12" s="221"/>
      <c r="I12" s="248"/>
      <c r="J12" s="34"/>
      <c r="K12" s="221">
        <v>0</v>
      </c>
      <c r="L12" s="248">
        <v>0</v>
      </c>
      <c r="M12" s="301" t="s">
        <v>208</v>
      </c>
      <c r="N12" s="221">
        <v>0</v>
      </c>
      <c r="O12" s="248">
        <v>0</v>
      </c>
      <c r="P12" s="301" t="s">
        <v>208</v>
      </c>
      <c r="Q12" s="221"/>
      <c r="R12" s="248"/>
      <c r="S12" s="34"/>
      <c r="T12" s="221">
        <f t="shared" si="3"/>
        <v>1468</v>
      </c>
      <c r="U12" s="248">
        <f t="shared" si="4"/>
        <v>1570</v>
      </c>
      <c r="V12" s="34">
        <f t="shared" si="2"/>
        <v>0.93503184713375798</v>
      </c>
    </row>
    <row r="13" spans="1:22">
      <c r="A13" s="38">
        <v>2006</v>
      </c>
      <c r="B13" s="221">
        <v>679</v>
      </c>
      <c r="C13" s="248">
        <v>722</v>
      </c>
      <c r="D13" s="34">
        <f t="shared" si="0"/>
        <v>0.94044321329639891</v>
      </c>
      <c r="E13" s="221">
        <v>582</v>
      </c>
      <c r="F13" s="248">
        <v>613</v>
      </c>
      <c r="G13" s="34">
        <f t="shared" si="1"/>
        <v>0.94942903752039154</v>
      </c>
      <c r="H13" s="221"/>
      <c r="I13" s="248"/>
      <c r="J13" s="34"/>
      <c r="K13" s="221">
        <v>0</v>
      </c>
      <c r="L13" s="248">
        <v>0</v>
      </c>
      <c r="M13" s="301" t="s">
        <v>208</v>
      </c>
      <c r="N13" s="221">
        <v>0</v>
      </c>
      <c r="O13" s="248">
        <v>0</v>
      </c>
      <c r="P13" s="301" t="s">
        <v>208</v>
      </c>
      <c r="Q13" s="221"/>
      <c r="R13" s="248"/>
      <c r="S13" s="34"/>
      <c r="T13" s="221">
        <f t="shared" si="3"/>
        <v>1261</v>
      </c>
      <c r="U13" s="248">
        <f t="shared" si="4"/>
        <v>1335</v>
      </c>
      <c r="V13" s="34">
        <f t="shared" si="2"/>
        <v>0.94456928838951315</v>
      </c>
    </row>
    <row r="14" spans="1:22">
      <c r="A14" s="38">
        <v>2007</v>
      </c>
      <c r="B14" s="221">
        <v>469</v>
      </c>
      <c r="C14" s="248">
        <v>508</v>
      </c>
      <c r="D14" s="34">
        <f t="shared" si="0"/>
        <v>0.92322834645669294</v>
      </c>
      <c r="E14" s="221">
        <v>446</v>
      </c>
      <c r="F14" s="248">
        <v>466</v>
      </c>
      <c r="G14" s="34">
        <f t="shared" si="1"/>
        <v>0.9570815450643777</v>
      </c>
      <c r="H14" s="221"/>
      <c r="I14" s="248"/>
      <c r="J14" s="34"/>
      <c r="K14" s="221">
        <v>0</v>
      </c>
      <c r="L14" s="248">
        <v>0</v>
      </c>
      <c r="M14" s="301" t="s">
        <v>208</v>
      </c>
      <c r="N14" s="221">
        <v>0</v>
      </c>
      <c r="O14" s="248">
        <v>0</v>
      </c>
      <c r="P14" s="301" t="s">
        <v>208</v>
      </c>
      <c r="Q14" s="221">
        <v>13</v>
      </c>
      <c r="R14" s="248">
        <v>17</v>
      </c>
      <c r="S14" s="34">
        <f t="shared" ref="S14:S24" si="5">IF(R14=0, "NA", Q14/R14)</f>
        <v>0.76470588235294112</v>
      </c>
      <c r="T14" s="221">
        <f t="shared" si="3"/>
        <v>928</v>
      </c>
      <c r="U14" s="248">
        <f t="shared" si="4"/>
        <v>991</v>
      </c>
      <c r="V14" s="34">
        <f t="shared" si="2"/>
        <v>0.93642785065590317</v>
      </c>
    </row>
    <row r="15" spans="1:22">
      <c r="A15" s="38">
        <v>2008</v>
      </c>
      <c r="B15" s="221">
        <v>427</v>
      </c>
      <c r="C15" s="248">
        <v>446</v>
      </c>
      <c r="D15" s="34">
        <f t="shared" si="0"/>
        <v>0.95739910313901344</v>
      </c>
      <c r="E15" s="221">
        <v>345</v>
      </c>
      <c r="F15" s="248">
        <v>354</v>
      </c>
      <c r="G15" s="34">
        <f t="shared" si="1"/>
        <v>0.97457627118644063</v>
      </c>
      <c r="H15" s="221">
        <v>71</v>
      </c>
      <c r="I15" s="248">
        <v>75</v>
      </c>
      <c r="J15" s="34">
        <f t="shared" ref="J15:J24" si="6">IF(I15=0, "NA", H15/I15)</f>
        <v>0.94666666666666666</v>
      </c>
      <c r="K15" s="221">
        <v>0</v>
      </c>
      <c r="L15" s="248">
        <v>0</v>
      </c>
      <c r="M15" s="301" t="s">
        <v>208</v>
      </c>
      <c r="N15" s="221">
        <v>0</v>
      </c>
      <c r="O15" s="248">
        <v>0</v>
      </c>
      <c r="P15" s="301" t="s">
        <v>208</v>
      </c>
      <c r="Q15" s="221">
        <v>32</v>
      </c>
      <c r="R15" s="248">
        <v>33</v>
      </c>
      <c r="S15" s="34">
        <f t="shared" si="5"/>
        <v>0.96969696969696972</v>
      </c>
      <c r="T15" s="221">
        <f t="shared" si="3"/>
        <v>875</v>
      </c>
      <c r="U15" s="248">
        <f t="shared" si="4"/>
        <v>908</v>
      </c>
      <c r="V15" s="34">
        <f t="shared" si="2"/>
        <v>0.96365638766519823</v>
      </c>
    </row>
    <row r="16" spans="1:22">
      <c r="A16" s="38">
        <v>2009</v>
      </c>
      <c r="B16" s="221">
        <v>373</v>
      </c>
      <c r="C16" s="248">
        <v>402</v>
      </c>
      <c r="D16" s="34">
        <f t="shared" si="0"/>
        <v>0.92786069651741299</v>
      </c>
      <c r="E16" s="221">
        <v>197</v>
      </c>
      <c r="F16" s="248">
        <v>198</v>
      </c>
      <c r="G16" s="34">
        <f t="shared" si="1"/>
        <v>0.99494949494949492</v>
      </c>
      <c r="H16" s="221">
        <v>64</v>
      </c>
      <c r="I16" s="248">
        <v>66</v>
      </c>
      <c r="J16" s="34">
        <f t="shared" si="6"/>
        <v>0.96969696969696972</v>
      </c>
      <c r="K16" s="221">
        <v>7</v>
      </c>
      <c r="L16" s="248">
        <v>7</v>
      </c>
      <c r="M16" s="34">
        <f t="shared" ref="M16:M24" si="7">IF(L16=0, "NA", K16/L16)</f>
        <v>1</v>
      </c>
      <c r="N16" s="221">
        <v>5</v>
      </c>
      <c r="O16" s="248">
        <v>5</v>
      </c>
      <c r="P16" s="34">
        <f t="shared" ref="P16:P24" si="8">IF(O16=0, "NA", N16/O16)</f>
        <v>1</v>
      </c>
      <c r="Q16" s="221">
        <v>5</v>
      </c>
      <c r="R16" s="248">
        <v>5</v>
      </c>
      <c r="S16" s="34">
        <f t="shared" si="5"/>
        <v>1</v>
      </c>
      <c r="T16" s="221">
        <f t="shared" si="3"/>
        <v>651</v>
      </c>
      <c r="U16" s="248">
        <f t="shared" si="4"/>
        <v>683</v>
      </c>
      <c r="V16" s="34">
        <f t="shared" si="2"/>
        <v>0.95314787701317716</v>
      </c>
    </row>
    <row r="17" spans="1:44">
      <c r="A17" s="38">
        <v>2010</v>
      </c>
      <c r="B17" s="221">
        <v>289</v>
      </c>
      <c r="C17" s="248">
        <v>297</v>
      </c>
      <c r="D17" s="34">
        <f t="shared" si="0"/>
        <v>0.97306397306397308</v>
      </c>
      <c r="E17" s="221">
        <v>203</v>
      </c>
      <c r="F17" s="248">
        <v>210</v>
      </c>
      <c r="G17" s="34">
        <f t="shared" si="1"/>
        <v>0.96666666666666667</v>
      </c>
      <c r="H17" s="221">
        <v>52</v>
      </c>
      <c r="I17" s="248">
        <v>56</v>
      </c>
      <c r="J17" s="34">
        <f t="shared" si="6"/>
        <v>0.9285714285714286</v>
      </c>
      <c r="K17" s="221">
        <v>44</v>
      </c>
      <c r="L17" s="248">
        <v>44</v>
      </c>
      <c r="M17" s="34">
        <f t="shared" si="7"/>
        <v>1</v>
      </c>
      <c r="N17" s="221">
        <v>15</v>
      </c>
      <c r="O17" s="248">
        <v>15</v>
      </c>
      <c r="P17" s="34">
        <f t="shared" si="8"/>
        <v>1</v>
      </c>
      <c r="Q17" s="221">
        <v>14</v>
      </c>
      <c r="R17" s="248">
        <v>14</v>
      </c>
      <c r="S17" s="34">
        <f t="shared" si="5"/>
        <v>1</v>
      </c>
      <c r="T17" s="221">
        <f t="shared" si="3"/>
        <v>617</v>
      </c>
      <c r="U17" s="248">
        <f t="shared" si="4"/>
        <v>636</v>
      </c>
      <c r="V17" s="34">
        <f t="shared" si="2"/>
        <v>0.97012578616352196</v>
      </c>
    </row>
    <row r="18" spans="1:44">
      <c r="A18" s="38">
        <v>2011</v>
      </c>
      <c r="B18" s="221">
        <v>271</v>
      </c>
      <c r="C18" s="248">
        <v>280</v>
      </c>
      <c r="D18" s="34">
        <f t="shared" si="0"/>
        <v>0.96785714285714286</v>
      </c>
      <c r="E18" s="221">
        <v>192</v>
      </c>
      <c r="F18" s="248">
        <v>200</v>
      </c>
      <c r="G18" s="34">
        <f t="shared" si="1"/>
        <v>0.96</v>
      </c>
      <c r="H18" s="221">
        <v>60</v>
      </c>
      <c r="I18" s="248">
        <v>61</v>
      </c>
      <c r="J18" s="34">
        <f t="shared" si="6"/>
        <v>0.98360655737704916</v>
      </c>
      <c r="K18" s="221">
        <v>32</v>
      </c>
      <c r="L18" s="248">
        <v>32</v>
      </c>
      <c r="M18" s="34">
        <f t="shared" si="7"/>
        <v>1</v>
      </c>
      <c r="N18" s="221">
        <v>11</v>
      </c>
      <c r="O18" s="248">
        <v>12</v>
      </c>
      <c r="P18" s="34">
        <f t="shared" si="8"/>
        <v>0.91666666666666663</v>
      </c>
      <c r="Q18" s="221">
        <v>78</v>
      </c>
      <c r="R18" s="248">
        <v>81</v>
      </c>
      <c r="S18" s="34">
        <f t="shared" si="5"/>
        <v>0.96296296296296291</v>
      </c>
      <c r="T18" s="221">
        <f t="shared" si="3"/>
        <v>644</v>
      </c>
      <c r="U18" s="248">
        <f t="shared" si="4"/>
        <v>666</v>
      </c>
      <c r="V18" s="34">
        <f t="shared" si="2"/>
        <v>0.96696696696696693</v>
      </c>
    </row>
    <row r="19" spans="1:44">
      <c r="A19" s="38">
        <v>2012</v>
      </c>
      <c r="B19" s="221">
        <v>314</v>
      </c>
      <c r="C19" s="248">
        <v>320</v>
      </c>
      <c r="D19" s="34">
        <f t="shared" si="0"/>
        <v>0.98124999999999996</v>
      </c>
      <c r="E19" s="221">
        <v>151</v>
      </c>
      <c r="F19" s="248">
        <v>154</v>
      </c>
      <c r="G19" s="34">
        <f t="shared" si="1"/>
        <v>0.98051948051948057</v>
      </c>
      <c r="H19" s="221">
        <v>43</v>
      </c>
      <c r="I19" s="248">
        <v>44</v>
      </c>
      <c r="J19" s="34">
        <f t="shared" si="6"/>
        <v>0.97727272727272729</v>
      </c>
      <c r="K19" s="221">
        <v>19</v>
      </c>
      <c r="L19" s="248">
        <v>19</v>
      </c>
      <c r="M19" s="34">
        <f t="shared" si="7"/>
        <v>1</v>
      </c>
      <c r="N19" s="221">
        <v>13</v>
      </c>
      <c r="O19" s="248">
        <v>13</v>
      </c>
      <c r="P19" s="34">
        <f t="shared" si="8"/>
        <v>1</v>
      </c>
      <c r="Q19" s="221">
        <v>56</v>
      </c>
      <c r="R19" s="248">
        <v>57</v>
      </c>
      <c r="S19" s="34">
        <f t="shared" si="5"/>
        <v>0.98245614035087714</v>
      </c>
      <c r="T19" s="221">
        <f t="shared" si="3"/>
        <v>596</v>
      </c>
      <c r="U19" s="248">
        <f t="shared" si="4"/>
        <v>607</v>
      </c>
      <c r="V19" s="34">
        <f t="shared" si="2"/>
        <v>0.98187808896210871</v>
      </c>
    </row>
    <row r="20" spans="1:44">
      <c r="A20" s="38">
        <v>2013</v>
      </c>
      <c r="B20" s="221">
        <v>322</v>
      </c>
      <c r="C20" s="248">
        <v>329</v>
      </c>
      <c r="D20" s="34">
        <f t="shared" si="0"/>
        <v>0.97872340425531912</v>
      </c>
      <c r="E20" s="221">
        <v>140</v>
      </c>
      <c r="F20" s="248">
        <v>145</v>
      </c>
      <c r="G20" s="34">
        <f t="shared" si="1"/>
        <v>0.96551724137931039</v>
      </c>
      <c r="H20" s="221">
        <v>34</v>
      </c>
      <c r="I20" s="248">
        <v>34</v>
      </c>
      <c r="J20" s="34">
        <f t="shared" si="6"/>
        <v>1</v>
      </c>
      <c r="K20" s="221">
        <v>3</v>
      </c>
      <c r="L20" s="248">
        <v>3</v>
      </c>
      <c r="M20" s="34">
        <f t="shared" si="7"/>
        <v>1</v>
      </c>
      <c r="N20" s="221">
        <v>9</v>
      </c>
      <c r="O20" s="248">
        <v>9</v>
      </c>
      <c r="P20" s="34">
        <f t="shared" si="8"/>
        <v>1</v>
      </c>
      <c r="Q20" s="221">
        <v>47</v>
      </c>
      <c r="R20" s="248">
        <v>48</v>
      </c>
      <c r="S20" s="34">
        <f t="shared" si="5"/>
        <v>0.97916666666666663</v>
      </c>
      <c r="T20" s="221">
        <f t="shared" si="3"/>
        <v>555</v>
      </c>
      <c r="U20" s="248">
        <f t="shared" si="4"/>
        <v>568</v>
      </c>
      <c r="V20" s="34">
        <f t="shared" si="2"/>
        <v>0.977112676056338</v>
      </c>
    </row>
    <row r="21" spans="1:44">
      <c r="A21" s="38">
        <v>2014</v>
      </c>
      <c r="B21" s="221">
        <v>177</v>
      </c>
      <c r="C21" s="248">
        <v>181</v>
      </c>
      <c r="D21" s="34">
        <f>IF(C21=0, "NA", B21/C21)</f>
        <v>0.97790055248618779</v>
      </c>
      <c r="E21" s="221">
        <v>101</v>
      </c>
      <c r="F21" s="248">
        <v>101</v>
      </c>
      <c r="G21" s="34">
        <f>IF(F21=0, "NA", E21/F21)</f>
        <v>1</v>
      </c>
      <c r="H21" s="221">
        <v>21</v>
      </c>
      <c r="I21" s="248">
        <v>21</v>
      </c>
      <c r="J21" s="34">
        <f t="shared" si="6"/>
        <v>1</v>
      </c>
      <c r="K21" s="221">
        <v>9</v>
      </c>
      <c r="L21" s="248">
        <v>9</v>
      </c>
      <c r="M21" s="34">
        <f t="shared" si="7"/>
        <v>1</v>
      </c>
      <c r="N21" s="221">
        <v>11</v>
      </c>
      <c r="O21" s="248">
        <v>11</v>
      </c>
      <c r="P21" s="34">
        <f t="shared" si="8"/>
        <v>1</v>
      </c>
      <c r="Q21" s="221">
        <v>28</v>
      </c>
      <c r="R21" s="248">
        <v>29</v>
      </c>
      <c r="S21" s="34">
        <f t="shared" si="5"/>
        <v>0.96551724137931039</v>
      </c>
      <c r="T21" s="221">
        <f t="shared" si="3"/>
        <v>347</v>
      </c>
      <c r="U21" s="248">
        <f t="shared" si="4"/>
        <v>352</v>
      </c>
      <c r="V21" s="34">
        <f>IF(U21=0, "NA", T21/U21)</f>
        <v>0.98579545454545459</v>
      </c>
    </row>
    <row r="22" spans="1:44">
      <c r="A22" s="38">
        <v>2015</v>
      </c>
      <c r="B22" s="221">
        <v>204</v>
      </c>
      <c r="C22" s="248">
        <v>204</v>
      </c>
      <c r="D22" s="34">
        <f>IF(C22=0, "NA", B22/C22)</f>
        <v>1</v>
      </c>
      <c r="E22" s="221">
        <v>85</v>
      </c>
      <c r="F22" s="248">
        <v>85</v>
      </c>
      <c r="G22" s="34">
        <f>IF(F22=0, "NA", E22/F22)</f>
        <v>1</v>
      </c>
      <c r="H22" s="221">
        <v>34</v>
      </c>
      <c r="I22" s="248">
        <v>34</v>
      </c>
      <c r="J22" s="34">
        <f t="shared" si="6"/>
        <v>1</v>
      </c>
      <c r="K22" s="221">
        <v>3</v>
      </c>
      <c r="L22" s="248">
        <v>3</v>
      </c>
      <c r="M22" s="34">
        <f t="shared" si="7"/>
        <v>1</v>
      </c>
      <c r="N22" s="221">
        <v>8</v>
      </c>
      <c r="O22" s="248">
        <v>8</v>
      </c>
      <c r="P22" s="34">
        <f t="shared" si="8"/>
        <v>1</v>
      </c>
      <c r="Q22" s="221">
        <v>27</v>
      </c>
      <c r="R22" s="248">
        <v>27</v>
      </c>
      <c r="S22" s="34">
        <f t="shared" si="5"/>
        <v>1</v>
      </c>
      <c r="T22" s="221">
        <f t="shared" si="3"/>
        <v>361</v>
      </c>
      <c r="U22" s="248">
        <f t="shared" si="4"/>
        <v>361</v>
      </c>
      <c r="V22" s="34">
        <f>IF(U22=0, "NA", T22/U22)</f>
        <v>1</v>
      </c>
    </row>
    <row r="23" spans="1:44">
      <c r="A23" s="38">
        <v>2016</v>
      </c>
      <c r="B23" s="221">
        <v>69</v>
      </c>
      <c r="C23" s="248">
        <v>71</v>
      </c>
      <c r="D23" s="34">
        <f>IF(C23=0, "NA", B23/C23)</f>
        <v>0.971830985915493</v>
      </c>
      <c r="E23" s="221">
        <v>44</v>
      </c>
      <c r="F23" s="248">
        <v>44</v>
      </c>
      <c r="G23" s="34">
        <f>IF(F23=0, "NA", E23/F23)</f>
        <v>1</v>
      </c>
      <c r="H23" s="221">
        <v>7</v>
      </c>
      <c r="I23" s="248">
        <v>7</v>
      </c>
      <c r="J23" s="34">
        <f t="shared" si="6"/>
        <v>1</v>
      </c>
      <c r="K23" s="221">
        <v>1</v>
      </c>
      <c r="L23" s="248">
        <v>1</v>
      </c>
      <c r="M23" s="34">
        <f t="shared" si="7"/>
        <v>1</v>
      </c>
      <c r="N23" s="221">
        <v>0</v>
      </c>
      <c r="O23" s="248">
        <v>0</v>
      </c>
      <c r="P23" s="34" t="str">
        <f t="shared" si="8"/>
        <v>NA</v>
      </c>
      <c r="Q23" s="221">
        <v>5</v>
      </c>
      <c r="R23" s="248">
        <v>5</v>
      </c>
      <c r="S23" s="34">
        <f t="shared" si="5"/>
        <v>1</v>
      </c>
      <c r="T23" s="221">
        <f t="shared" si="3"/>
        <v>126</v>
      </c>
      <c r="U23" s="248">
        <f t="shared" si="4"/>
        <v>128</v>
      </c>
      <c r="V23" s="34">
        <f>IF(U23=0, "NA", T23/U23)</f>
        <v>0.984375</v>
      </c>
    </row>
    <row r="24" spans="1:44" ht="13.5" thickBot="1">
      <c r="A24" s="38">
        <v>2017</v>
      </c>
      <c r="B24" s="237">
        <v>6</v>
      </c>
      <c r="C24" s="250">
        <v>6</v>
      </c>
      <c r="D24" s="41">
        <f>IF(C24=0, "NA", B24/C24)</f>
        <v>1</v>
      </c>
      <c r="E24" s="237">
        <v>3</v>
      </c>
      <c r="F24" s="250">
        <v>3</v>
      </c>
      <c r="G24" s="41">
        <f>IF(F24=0, "NA", E24/F24)</f>
        <v>1</v>
      </c>
      <c r="H24" s="237">
        <v>0</v>
      </c>
      <c r="I24" s="250">
        <v>0</v>
      </c>
      <c r="J24" s="41" t="str">
        <f t="shared" si="6"/>
        <v>NA</v>
      </c>
      <c r="K24" s="237">
        <v>0</v>
      </c>
      <c r="L24" s="250">
        <v>0</v>
      </c>
      <c r="M24" s="41" t="str">
        <f t="shared" si="7"/>
        <v>NA</v>
      </c>
      <c r="N24" s="237">
        <v>0</v>
      </c>
      <c r="O24" s="250">
        <v>0</v>
      </c>
      <c r="P24" s="41" t="str">
        <f t="shared" si="8"/>
        <v>NA</v>
      </c>
      <c r="Q24" s="237">
        <v>0</v>
      </c>
      <c r="R24" s="250">
        <v>0</v>
      </c>
      <c r="S24" s="41" t="str">
        <f t="shared" si="5"/>
        <v>NA</v>
      </c>
      <c r="T24" s="237">
        <f>SUM(Q24,N24,K24,H24,E24,B24)</f>
        <v>9</v>
      </c>
      <c r="U24" s="250">
        <f>SUM(R24,O24,L24,I24,F24,C24)</f>
        <v>9</v>
      </c>
      <c r="V24" s="41">
        <f>IF(U24=0, "NA", T24/U24)</f>
        <v>1</v>
      </c>
    </row>
    <row r="25" spans="1:44" ht="13.5" thickBot="1">
      <c r="A25" s="274" t="s">
        <v>6</v>
      </c>
      <c r="B25" s="115">
        <f>SUM(B9:B24)</f>
        <v>7193</v>
      </c>
      <c r="C25" s="161">
        <f>SUM(C9:C24)</f>
        <v>7687</v>
      </c>
      <c r="D25" s="42">
        <f>B25/C25</f>
        <v>0.93573565760374655</v>
      </c>
      <c r="E25" s="115">
        <f>SUM(E9:E24)</f>
        <v>5669</v>
      </c>
      <c r="F25" s="161">
        <f>SUM(F9:F24)</f>
        <v>6022</v>
      </c>
      <c r="G25" s="42">
        <f>E25/F25</f>
        <v>0.94138160079707733</v>
      </c>
      <c r="H25" s="115">
        <f>SUM(H9:H24)</f>
        <v>386</v>
      </c>
      <c r="I25" s="161">
        <f>SUM(I9:I24)</f>
        <v>398</v>
      </c>
      <c r="J25" s="42">
        <f>H25/I25</f>
        <v>0.96984924623115576</v>
      </c>
      <c r="K25" s="115">
        <f>SUM(K9:K24)</f>
        <v>120</v>
      </c>
      <c r="L25" s="161">
        <f>SUM(L9:L24)</f>
        <v>120</v>
      </c>
      <c r="M25" s="42">
        <f>K25/L25</f>
        <v>1</v>
      </c>
      <c r="N25" s="115">
        <f>SUM(N9:N24)</f>
        <v>72</v>
      </c>
      <c r="O25" s="161">
        <f>SUM(O9:O24)</f>
        <v>73</v>
      </c>
      <c r="P25" s="42">
        <f>N25/O25</f>
        <v>0.98630136986301364</v>
      </c>
      <c r="Q25" s="115">
        <f>SUM(Q9:Q24)</f>
        <v>305</v>
      </c>
      <c r="R25" s="161">
        <f>SUM(R9:R24)</f>
        <v>316</v>
      </c>
      <c r="S25" s="42">
        <f>Q25/R25</f>
        <v>0.96518987341772156</v>
      </c>
      <c r="T25" s="115">
        <f>SUM(T9:T24)</f>
        <v>13745</v>
      </c>
      <c r="U25" s="161">
        <f>SUM(U9:U24)</f>
        <v>14616</v>
      </c>
      <c r="V25" s="42">
        <f>T25/U25</f>
        <v>0.94040777230432404</v>
      </c>
    </row>
    <row r="26" spans="1:44">
      <c r="A26" s="214"/>
      <c r="B26" s="241"/>
      <c r="C26" s="241"/>
      <c r="D26" s="246"/>
      <c r="E26" s="241"/>
      <c r="F26" s="241"/>
      <c r="G26" s="246"/>
      <c r="H26" s="241"/>
      <c r="I26" s="241"/>
      <c r="J26" s="246"/>
      <c r="K26" s="241"/>
      <c r="L26" s="241"/>
      <c r="M26" s="246"/>
      <c r="N26" s="241"/>
      <c r="O26" s="241"/>
      <c r="P26" s="246"/>
      <c r="Q26" s="241"/>
      <c r="R26" s="241"/>
      <c r="S26" s="246"/>
      <c r="T26" s="241"/>
      <c r="U26" s="241"/>
      <c r="V26" s="246"/>
      <c r="W26" s="241"/>
    </row>
    <row r="27" spans="1:44">
      <c r="A27" s="173"/>
    </row>
    <row r="28" spans="1:44" ht="12.75" customHeight="1">
      <c r="Q28" s="229"/>
      <c r="R28" s="294"/>
      <c r="S28" s="229"/>
      <c r="T28" s="229"/>
      <c r="U28" s="254"/>
      <c r="V28" s="254"/>
      <c r="W28" s="254"/>
      <c r="X28" s="229"/>
      <c r="Y28" s="229"/>
    </row>
    <row r="29" spans="1:44">
      <c r="P29" s="294"/>
      <c r="Q29" s="362"/>
      <c r="R29" s="362"/>
    </row>
    <row r="30" spans="1:44">
      <c r="P30" s="328"/>
      <c r="Q30" s="361"/>
      <c r="R30" s="361"/>
      <c r="S30" s="586"/>
      <c r="T30" s="585"/>
      <c r="U30" s="585"/>
      <c r="V30" s="585"/>
      <c r="W30" s="585"/>
      <c r="X30" s="585"/>
      <c r="Y30" s="585"/>
      <c r="Z30" s="585"/>
      <c r="AA30" s="585"/>
      <c r="AB30" s="585"/>
      <c r="AC30" s="585"/>
      <c r="AD30" s="585"/>
      <c r="AE30" s="585"/>
      <c r="AF30" s="585"/>
      <c r="AG30" s="585"/>
      <c r="AH30" s="585"/>
      <c r="AI30" s="585"/>
      <c r="AJ30" s="585"/>
      <c r="AK30" s="585"/>
      <c r="AL30" s="585"/>
      <c r="AM30" s="585"/>
      <c r="AN30" s="585"/>
      <c r="AO30" s="229"/>
      <c r="AP30" s="229"/>
      <c r="AQ30" s="229"/>
      <c r="AR30" s="229"/>
    </row>
    <row r="31" spans="1:44">
      <c r="P31" s="329"/>
      <c r="Q31" s="361"/>
      <c r="R31" s="361"/>
      <c r="S31" s="586"/>
      <c r="T31" s="454"/>
      <c r="U31" s="454"/>
      <c r="V31" s="454"/>
      <c r="W31" s="454"/>
      <c r="X31" s="454"/>
      <c r="Y31" s="454"/>
      <c r="Z31" s="454"/>
      <c r="AA31" s="454"/>
      <c r="AB31" s="454"/>
      <c r="AC31" s="454"/>
      <c r="AD31" s="454"/>
      <c r="AE31" s="454"/>
      <c r="AF31" s="454"/>
      <c r="AG31" s="454"/>
      <c r="AH31" s="454"/>
      <c r="AI31" s="454"/>
      <c r="AJ31" s="454"/>
      <c r="AK31" s="454"/>
      <c r="AL31" s="454"/>
      <c r="AM31" s="454"/>
      <c r="AN31" s="454"/>
      <c r="AO31" s="229"/>
      <c r="AP31" s="229"/>
      <c r="AQ31" s="229"/>
      <c r="AR31" s="229"/>
    </row>
    <row r="32" spans="1:44">
      <c r="P32" s="329"/>
      <c r="Q32" s="361"/>
      <c r="R32" s="361"/>
      <c r="S32" s="456"/>
      <c r="T32" s="457"/>
      <c r="U32" s="457"/>
      <c r="V32" s="246"/>
      <c r="W32" s="457"/>
      <c r="X32" s="457"/>
      <c r="Y32" s="246"/>
      <c r="Z32" s="457"/>
      <c r="AA32" s="457"/>
      <c r="AB32" s="246"/>
      <c r="AC32" s="457"/>
      <c r="AD32" s="457"/>
      <c r="AE32" s="246"/>
      <c r="AF32" s="457"/>
      <c r="AG32" s="457"/>
      <c r="AH32" s="246"/>
      <c r="AI32" s="457"/>
      <c r="AJ32" s="457"/>
      <c r="AK32" s="246"/>
      <c r="AL32" s="457"/>
      <c r="AM32" s="457"/>
      <c r="AN32" s="246"/>
      <c r="AO32" s="229"/>
      <c r="AP32" s="229"/>
      <c r="AQ32" s="229"/>
      <c r="AR32" s="229"/>
    </row>
    <row r="33" spans="16:44">
      <c r="P33" s="329"/>
      <c r="Q33" s="361"/>
      <c r="R33" s="361"/>
      <c r="S33" s="456"/>
      <c r="T33" s="457"/>
      <c r="U33" s="457"/>
      <c r="V33" s="246"/>
      <c r="W33" s="457"/>
      <c r="X33" s="457"/>
      <c r="Y33" s="246"/>
      <c r="Z33" s="457"/>
      <c r="AA33" s="457"/>
      <c r="AB33" s="246"/>
      <c r="AC33" s="457"/>
      <c r="AD33" s="457"/>
      <c r="AE33" s="246"/>
      <c r="AF33" s="457"/>
      <c r="AG33" s="457"/>
      <c r="AH33" s="246"/>
      <c r="AI33" s="457"/>
      <c r="AJ33" s="457"/>
      <c r="AK33" s="246"/>
      <c r="AL33" s="457"/>
      <c r="AM33" s="457"/>
      <c r="AN33" s="246"/>
      <c r="AO33" s="229"/>
      <c r="AP33" s="229"/>
      <c r="AQ33" s="229"/>
      <c r="AR33" s="229"/>
    </row>
    <row r="34" spans="16:44">
      <c r="P34" s="329"/>
      <c r="Q34" s="361"/>
      <c r="R34" s="361"/>
      <c r="S34" s="456"/>
      <c r="T34" s="457"/>
      <c r="U34" s="457"/>
      <c r="V34" s="246"/>
      <c r="W34" s="457"/>
      <c r="X34" s="457"/>
      <c r="Y34" s="246"/>
      <c r="Z34" s="457"/>
      <c r="AA34" s="457"/>
      <c r="AB34" s="246"/>
      <c r="AC34" s="457"/>
      <c r="AD34" s="457"/>
      <c r="AE34" s="246"/>
      <c r="AF34" s="457"/>
      <c r="AG34" s="457"/>
      <c r="AH34" s="246"/>
      <c r="AI34" s="457"/>
      <c r="AJ34" s="457"/>
      <c r="AK34" s="246"/>
      <c r="AL34" s="457"/>
      <c r="AM34" s="457"/>
      <c r="AN34" s="246"/>
      <c r="AO34" s="229"/>
      <c r="AP34" s="229"/>
      <c r="AQ34" s="229"/>
      <c r="AR34" s="229"/>
    </row>
    <row r="35" spans="16:44">
      <c r="P35" s="329"/>
      <c r="Q35" s="361"/>
      <c r="R35" s="361"/>
      <c r="S35" s="456"/>
      <c r="T35" s="457"/>
      <c r="U35" s="457"/>
      <c r="V35" s="246"/>
      <c r="W35" s="457"/>
      <c r="X35" s="457"/>
      <c r="Y35" s="246"/>
      <c r="Z35" s="457"/>
      <c r="AA35" s="457"/>
      <c r="AB35" s="246"/>
      <c r="AC35" s="457"/>
      <c r="AD35" s="457"/>
      <c r="AE35" s="246"/>
      <c r="AF35" s="457"/>
      <c r="AG35" s="457"/>
      <c r="AH35" s="246"/>
      <c r="AI35" s="457"/>
      <c r="AJ35" s="457"/>
      <c r="AK35" s="246"/>
      <c r="AL35" s="457"/>
      <c r="AM35" s="457"/>
      <c r="AN35" s="246"/>
      <c r="AO35" s="229"/>
      <c r="AP35" s="229"/>
      <c r="AQ35" s="229"/>
      <c r="AR35" s="229"/>
    </row>
    <row r="36" spans="16:44">
      <c r="P36" s="329"/>
      <c r="Q36" s="361"/>
      <c r="R36" s="361"/>
      <c r="S36" s="456"/>
      <c r="T36" s="457"/>
      <c r="U36" s="457"/>
      <c r="V36" s="246"/>
      <c r="W36" s="457"/>
      <c r="X36" s="457"/>
      <c r="Y36" s="246"/>
      <c r="Z36" s="457"/>
      <c r="AA36" s="457"/>
      <c r="AB36" s="246"/>
      <c r="AC36" s="457"/>
      <c r="AD36" s="457"/>
      <c r="AE36" s="246"/>
      <c r="AF36" s="457"/>
      <c r="AG36" s="457"/>
      <c r="AH36" s="246"/>
      <c r="AI36" s="457"/>
      <c r="AJ36" s="457"/>
      <c r="AK36" s="246"/>
      <c r="AL36" s="457"/>
      <c r="AM36" s="457"/>
      <c r="AN36" s="246"/>
      <c r="AO36" s="229"/>
      <c r="AP36" s="229"/>
      <c r="AQ36" s="229"/>
      <c r="AR36" s="229"/>
    </row>
    <row r="37" spans="16:44">
      <c r="P37" s="329"/>
      <c r="Q37" s="361"/>
      <c r="R37" s="361"/>
      <c r="S37" s="456"/>
      <c r="T37" s="457"/>
      <c r="U37" s="457"/>
      <c r="V37" s="246"/>
      <c r="W37" s="457"/>
      <c r="X37" s="457"/>
      <c r="Y37" s="246"/>
      <c r="Z37" s="457"/>
      <c r="AA37" s="457"/>
      <c r="AB37" s="246"/>
      <c r="AC37" s="457"/>
      <c r="AD37" s="457"/>
      <c r="AE37" s="246"/>
      <c r="AF37" s="457"/>
      <c r="AG37" s="457"/>
      <c r="AH37" s="246"/>
      <c r="AI37" s="457"/>
      <c r="AJ37" s="457"/>
      <c r="AK37" s="246"/>
      <c r="AL37" s="457"/>
      <c r="AM37" s="457"/>
      <c r="AN37" s="246"/>
      <c r="AO37" s="229"/>
      <c r="AP37" s="229"/>
      <c r="AQ37" s="229"/>
      <c r="AR37" s="229"/>
    </row>
    <row r="38" spans="16:44">
      <c r="P38" s="329"/>
      <c r="Q38" s="361"/>
      <c r="R38" s="361"/>
      <c r="S38" s="456"/>
      <c r="T38" s="457"/>
      <c r="U38" s="457"/>
      <c r="V38" s="246"/>
      <c r="W38" s="457"/>
      <c r="X38" s="457"/>
      <c r="Y38" s="246"/>
      <c r="Z38" s="457"/>
      <c r="AA38" s="457"/>
      <c r="AB38" s="246"/>
      <c r="AC38" s="457"/>
      <c r="AD38" s="457"/>
      <c r="AE38" s="246"/>
      <c r="AF38" s="457"/>
      <c r="AG38" s="457"/>
      <c r="AH38" s="246"/>
      <c r="AI38" s="457"/>
      <c r="AJ38" s="457"/>
      <c r="AK38" s="246"/>
      <c r="AL38" s="457"/>
      <c r="AM38" s="457"/>
      <c r="AN38" s="246"/>
      <c r="AO38" s="229"/>
      <c r="AP38" s="229"/>
      <c r="AQ38" s="229"/>
      <c r="AR38" s="229"/>
    </row>
    <row r="39" spans="16:44">
      <c r="P39" s="329"/>
      <c r="Q39" s="361"/>
      <c r="R39" s="361"/>
      <c r="S39" s="456"/>
      <c r="T39" s="457"/>
      <c r="U39" s="457"/>
      <c r="V39" s="246"/>
      <c r="W39" s="457"/>
      <c r="X39" s="457"/>
      <c r="Y39" s="246"/>
      <c r="Z39" s="457"/>
      <c r="AA39" s="457"/>
      <c r="AB39" s="246"/>
      <c r="AC39" s="457"/>
      <c r="AD39" s="457"/>
      <c r="AE39" s="246"/>
      <c r="AF39" s="457"/>
      <c r="AG39" s="457"/>
      <c r="AH39" s="246"/>
      <c r="AI39" s="457"/>
      <c r="AJ39" s="457"/>
      <c r="AK39" s="246"/>
      <c r="AL39" s="457"/>
      <c r="AM39" s="457"/>
      <c r="AN39" s="246"/>
      <c r="AO39" s="229"/>
      <c r="AP39" s="229"/>
      <c r="AQ39" s="229"/>
      <c r="AR39" s="229"/>
    </row>
    <row r="40" spans="16:44">
      <c r="P40" s="329"/>
      <c r="Q40" s="361"/>
      <c r="R40" s="361"/>
      <c r="S40" s="456"/>
      <c r="T40" s="457"/>
      <c r="U40" s="457"/>
      <c r="V40" s="246"/>
      <c r="W40" s="457"/>
      <c r="X40" s="457"/>
      <c r="Y40" s="246"/>
      <c r="Z40" s="457"/>
      <c r="AA40" s="457"/>
      <c r="AB40" s="246"/>
      <c r="AC40" s="457"/>
      <c r="AD40" s="457"/>
      <c r="AE40" s="246"/>
      <c r="AF40" s="457"/>
      <c r="AG40" s="457"/>
      <c r="AH40" s="246"/>
      <c r="AI40" s="457"/>
      <c r="AJ40" s="457"/>
      <c r="AK40" s="246"/>
      <c r="AL40" s="457"/>
      <c r="AM40" s="457"/>
      <c r="AN40" s="246"/>
      <c r="AO40" s="229"/>
      <c r="AP40" s="229"/>
      <c r="AQ40" s="229"/>
      <c r="AR40" s="229"/>
    </row>
    <row r="41" spans="16:44">
      <c r="P41" s="329"/>
      <c r="Q41" s="361"/>
      <c r="R41" s="361"/>
      <c r="S41" s="456"/>
      <c r="T41" s="457"/>
      <c r="U41" s="457"/>
      <c r="V41" s="246"/>
      <c r="W41" s="457"/>
      <c r="X41" s="457"/>
      <c r="Y41" s="246"/>
      <c r="Z41" s="457"/>
      <c r="AA41" s="457"/>
      <c r="AB41" s="246"/>
      <c r="AC41" s="457"/>
      <c r="AD41" s="457"/>
      <c r="AE41" s="246"/>
      <c r="AF41" s="457"/>
      <c r="AG41" s="457"/>
      <c r="AH41" s="246"/>
      <c r="AI41" s="457"/>
      <c r="AJ41" s="457"/>
      <c r="AK41" s="246"/>
      <c r="AL41" s="457"/>
      <c r="AM41" s="457"/>
      <c r="AN41" s="246"/>
      <c r="AO41" s="229"/>
      <c r="AP41" s="229"/>
      <c r="AQ41" s="229"/>
      <c r="AR41" s="229"/>
    </row>
    <row r="42" spans="16:44">
      <c r="P42" s="329"/>
      <c r="Q42" s="361"/>
      <c r="R42" s="361"/>
      <c r="S42" s="456"/>
      <c r="T42" s="457"/>
      <c r="U42" s="457"/>
      <c r="V42" s="246"/>
      <c r="W42" s="457"/>
      <c r="X42" s="457"/>
      <c r="Y42" s="246"/>
      <c r="Z42" s="457"/>
      <c r="AA42" s="457"/>
      <c r="AB42" s="246"/>
      <c r="AC42" s="457"/>
      <c r="AD42" s="457"/>
      <c r="AE42" s="246"/>
      <c r="AF42" s="457"/>
      <c r="AG42" s="457"/>
      <c r="AH42" s="246"/>
      <c r="AI42" s="457"/>
      <c r="AJ42" s="457"/>
      <c r="AK42" s="246"/>
      <c r="AL42" s="457"/>
      <c r="AM42" s="457"/>
      <c r="AN42" s="246"/>
      <c r="AO42" s="229"/>
      <c r="AP42" s="229"/>
      <c r="AQ42" s="229"/>
      <c r="AR42" s="229"/>
    </row>
    <row r="43" spans="16:44">
      <c r="P43" s="329"/>
      <c r="Q43" s="361"/>
      <c r="R43" s="361"/>
      <c r="S43" s="456"/>
      <c r="T43" s="457"/>
      <c r="U43" s="457"/>
      <c r="V43" s="246"/>
      <c r="W43" s="457"/>
      <c r="X43" s="457"/>
      <c r="Y43" s="246"/>
      <c r="Z43" s="457"/>
      <c r="AA43" s="457"/>
      <c r="AB43" s="246"/>
      <c r="AC43" s="457"/>
      <c r="AD43" s="457"/>
      <c r="AE43" s="246"/>
      <c r="AF43" s="457"/>
      <c r="AG43" s="457"/>
      <c r="AH43" s="246"/>
      <c r="AI43" s="457"/>
      <c r="AJ43" s="457"/>
      <c r="AK43" s="246"/>
      <c r="AL43" s="457"/>
      <c r="AM43" s="457"/>
      <c r="AN43" s="246"/>
      <c r="AO43" s="229"/>
      <c r="AP43" s="229"/>
      <c r="AQ43" s="229"/>
      <c r="AR43" s="229"/>
    </row>
    <row r="44" spans="16:44">
      <c r="P44" s="329"/>
      <c r="Q44" s="361"/>
      <c r="R44" s="361"/>
      <c r="S44" s="456"/>
      <c r="T44" s="457"/>
      <c r="U44" s="457"/>
      <c r="V44" s="246"/>
      <c r="W44" s="457"/>
      <c r="X44" s="457"/>
      <c r="Y44" s="246"/>
      <c r="Z44" s="457"/>
      <c r="AA44" s="457"/>
      <c r="AB44" s="246"/>
      <c r="AC44" s="457"/>
      <c r="AD44" s="457"/>
      <c r="AE44" s="246"/>
      <c r="AF44" s="457"/>
      <c r="AG44" s="457"/>
      <c r="AH44" s="246"/>
      <c r="AI44" s="457"/>
      <c r="AJ44" s="457"/>
      <c r="AK44" s="246"/>
      <c r="AL44" s="457"/>
      <c r="AM44" s="457"/>
      <c r="AN44" s="246"/>
      <c r="AO44" s="229"/>
      <c r="AP44" s="229"/>
      <c r="AQ44" s="229"/>
      <c r="AR44" s="229"/>
    </row>
    <row r="45" spans="16:44">
      <c r="P45" s="329"/>
      <c r="Q45" s="361"/>
      <c r="R45" s="361"/>
      <c r="S45" s="456"/>
      <c r="T45" s="457"/>
      <c r="U45" s="457"/>
      <c r="V45" s="246"/>
      <c r="W45" s="457"/>
      <c r="X45" s="457"/>
      <c r="Y45" s="246"/>
      <c r="Z45" s="457"/>
      <c r="AA45" s="457"/>
      <c r="AB45" s="246"/>
      <c r="AC45" s="457"/>
      <c r="AD45" s="457"/>
      <c r="AE45" s="246"/>
      <c r="AF45" s="457"/>
      <c r="AG45" s="457"/>
      <c r="AH45" s="246"/>
      <c r="AI45" s="457"/>
      <c r="AJ45" s="457"/>
      <c r="AK45" s="246"/>
      <c r="AL45" s="457"/>
      <c r="AM45" s="457"/>
      <c r="AN45" s="246"/>
      <c r="AO45" s="229"/>
      <c r="AP45" s="229"/>
      <c r="AQ45" s="229"/>
      <c r="AR45" s="229"/>
    </row>
    <row r="46" spans="16:44">
      <c r="P46" s="329"/>
      <c r="Q46" s="330"/>
      <c r="R46" s="330"/>
      <c r="S46" s="456"/>
      <c r="T46" s="457"/>
      <c r="U46" s="457"/>
      <c r="V46" s="246"/>
      <c r="W46" s="457"/>
      <c r="X46" s="457"/>
      <c r="Y46" s="246"/>
      <c r="Z46" s="457"/>
      <c r="AA46" s="457"/>
      <c r="AB46" s="246"/>
      <c r="AC46" s="457"/>
      <c r="AD46" s="457"/>
      <c r="AE46" s="246"/>
      <c r="AF46" s="457"/>
      <c r="AG46" s="457"/>
      <c r="AH46" s="246"/>
      <c r="AI46" s="457"/>
      <c r="AJ46" s="457"/>
      <c r="AK46" s="246"/>
      <c r="AL46" s="457"/>
      <c r="AM46" s="457"/>
      <c r="AN46" s="246"/>
      <c r="AO46" s="229"/>
      <c r="AP46" s="229"/>
      <c r="AQ46" s="229"/>
      <c r="AR46" s="229"/>
    </row>
    <row r="47" spans="16:44">
      <c r="P47" s="229"/>
      <c r="Q47" s="229"/>
      <c r="R47" s="294"/>
      <c r="S47" s="456"/>
      <c r="T47" s="457"/>
      <c r="U47" s="457"/>
      <c r="V47" s="246"/>
      <c r="W47" s="457"/>
      <c r="X47" s="457"/>
      <c r="Y47" s="246"/>
      <c r="Z47" s="457"/>
      <c r="AA47" s="457"/>
      <c r="AB47" s="246"/>
      <c r="AC47" s="457"/>
      <c r="AD47" s="457"/>
      <c r="AE47" s="246"/>
      <c r="AF47" s="457"/>
      <c r="AG47" s="457"/>
      <c r="AH47" s="246"/>
      <c r="AI47" s="457"/>
      <c r="AJ47" s="457"/>
      <c r="AK47" s="246"/>
      <c r="AL47" s="457"/>
      <c r="AM47" s="457"/>
      <c r="AN47" s="246"/>
      <c r="AO47" s="229"/>
      <c r="AP47" s="229"/>
      <c r="AQ47" s="229"/>
      <c r="AR47" s="229"/>
    </row>
    <row r="48" spans="16:44">
      <c r="P48" s="229"/>
      <c r="Q48" s="362"/>
      <c r="R48" s="362"/>
      <c r="S48" s="448"/>
      <c r="T48" s="343"/>
      <c r="U48" s="343"/>
      <c r="V48" s="449"/>
      <c r="W48" s="343"/>
      <c r="X48" s="343"/>
      <c r="Y48" s="449"/>
      <c r="Z48" s="343"/>
      <c r="AA48" s="343"/>
      <c r="AB48" s="449"/>
      <c r="AC48" s="343"/>
      <c r="AD48" s="343"/>
      <c r="AE48" s="449"/>
      <c r="AF48" s="343"/>
      <c r="AG48" s="343"/>
      <c r="AH48" s="449"/>
      <c r="AI48" s="343"/>
      <c r="AJ48" s="343"/>
      <c r="AK48" s="449"/>
      <c r="AL48" s="343"/>
      <c r="AM48" s="343"/>
      <c r="AN48" s="449"/>
      <c r="AO48" s="229"/>
      <c r="AP48" s="229"/>
      <c r="AQ48" s="229"/>
      <c r="AR48" s="229"/>
    </row>
    <row r="49" spans="16:44" ht="12.75" customHeight="1">
      <c r="P49" s="294"/>
      <c r="Q49" s="361"/>
      <c r="R49" s="361"/>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row>
    <row r="50" spans="16:44">
      <c r="P50" s="328"/>
      <c r="Q50" s="361"/>
      <c r="R50" s="361"/>
    </row>
    <row r="51" spans="16:44">
      <c r="P51" s="329"/>
      <c r="Q51" s="361"/>
      <c r="R51" s="361"/>
    </row>
    <row r="52" spans="16:44">
      <c r="P52" s="329"/>
      <c r="Q52" s="361"/>
      <c r="R52" s="361"/>
    </row>
    <row r="53" spans="16:44">
      <c r="P53" s="329"/>
      <c r="Q53" s="361"/>
      <c r="R53" s="361"/>
    </row>
    <row r="54" spans="16:44">
      <c r="P54" s="329"/>
      <c r="Q54" s="361"/>
      <c r="R54" s="361"/>
    </row>
    <row r="55" spans="16:44">
      <c r="P55" s="329"/>
      <c r="Q55" s="361"/>
      <c r="R55" s="361"/>
    </row>
    <row r="56" spans="16:44">
      <c r="P56" s="329"/>
      <c r="Q56" s="361"/>
      <c r="R56" s="361"/>
    </row>
    <row r="57" spans="16:44">
      <c r="P57" s="329"/>
      <c r="Q57" s="361"/>
      <c r="R57" s="361"/>
    </row>
    <row r="58" spans="16:44">
      <c r="P58" s="329"/>
      <c r="Q58" s="361"/>
      <c r="R58" s="361"/>
    </row>
    <row r="59" spans="16:44">
      <c r="P59" s="329"/>
      <c r="Q59" s="361"/>
      <c r="R59" s="361"/>
    </row>
    <row r="60" spans="16:44">
      <c r="P60" s="329"/>
      <c r="Q60" s="361"/>
      <c r="R60" s="361"/>
    </row>
    <row r="61" spans="16:44">
      <c r="P61" s="329"/>
      <c r="Q61" s="361"/>
      <c r="R61" s="361"/>
    </row>
    <row r="62" spans="16:44">
      <c r="P62" s="329"/>
      <c r="Q62" s="361"/>
      <c r="R62" s="361"/>
    </row>
    <row r="63" spans="16:44">
      <c r="P63" s="329"/>
      <c r="Q63" s="361"/>
      <c r="R63" s="361"/>
    </row>
    <row r="64" spans="16:44">
      <c r="P64" s="329"/>
      <c r="Q64" s="361"/>
      <c r="R64" s="361"/>
    </row>
    <row r="65" spans="16:18">
      <c r="P65" s="329"/>
      <c r="Q65" s="329"/>
      <c r="R65" s="329"/>
    </row>
    <row r="66" spans="16:18">
      <c r="P66" s="329"/>
      <c r="Q66" s="330"/>
      <c r="R66" s="330"/>
    </row>
    <row r="67" spans="16:18">
      <c r="P67" s="229"/>
      <c r="Q67" s="229"/>
      <c r="R67" s="229"/>
    </row>
    <row r="68" spans="16:18">
      <c r="P68" s="229"/>
      <c r="Q68" s="229"/>
      <c r="R68" s="229"/>
    </row>
    <row r="69" spans="16:18">
      <c r="P69" s="229"/>
      <c r="Q69" s="229"/>
      <c r="R69" s="229"/>
    </row>
    <row r="70" spans="16:18">
      <c r="P70" s="229"/>
      <c r="Q70" s="229"/>
      <c r="R70" s="229"/>
    </row>
    <row r="71" spans="16:18">
      <c r="P71" s="229"/>
      <c r="Q71" s="229"/>
      <c r="R71" s="229"/>
    </row>
    <row r="72" spans="16:18">
      <c r="P72" s="229"/>
      <c r="Q72" s="229"/>
      <c r="R72" s="229"/>
    </row>
    <row r="73" spans="16:18">
      <c r="P73" s="229"/>
      <c r="Q73" s="229"/>
      <c r="R73" s="229"/>
    </row>
    <row r="74" spans="16:18">
      <c r="P74" s="229"/>
      <c r="Q74" s="229"/>
      <c r="R74" s="229"/>
    </row>
    <row r="75" spans="16:18">
      <c r="P75" s="229"/>
      <c r="Q75" s="229"/>
      <c r="R75" s="229"/>
    </row>
    <row r="76" spans="16:18">
      <c r="P76" s="229"/>
      <c r="Q76" s="229"/>
      <c r="R76" s="229"/>
    </row>
    <row r="77" spans="16:18">
      <c r="Q77" s="229"/>
      <c r="R77" s="229"/>
    </row>
    <row r="78" spans="16:18">
      <c r="Q78" s="229"/>
      <c r="R78" s="229"/>
    </row>
    <row r="79" spans="16:18">
      <c r="Q79" s="229"/>
      <c r="R79" s="229"/>
    </row>
    <row r="80" spans="16:18">
      <c r="Q80" s="229"/>
      <c r="R80" s="229"/>
    </row>
    <row r="81" spans="17:25">
      <c r="Q81" s="229"/>
      <c r="R81" s="229"/>
    </row>
    <row r="82" spans="17:25">
      <c r="Q82" s="229"/>
      <c r="R82" s="229"/>
      <c r="S82" s="229"/>
      <c r="T82" s="229"/>
      <c r="U82" s="254"/>
      <c r="V82" s="254"/>
      <c r="W82" s="254"/>
      <c r="X82" s="229"/>
      <c r="Y82" s="229"/>
    </row>
    <row r="83" spans="17:25">
      <c r="Q83" s="229"/>
      <c r="R83" s="229"/>
      <c r="S83" s="229"/>
      <c r="T83" s="229"/>
      <c r="U83" s="254"/>
      <c r="V83" s="254"/>
      <c r="W83" s="254"/>
      <c r="X83" s="229"/>
      <c r="Y83" s="229"/>
    </row>
    <row r="84" spans="17:25">
      <c r="Q84" s="229"/>
      <c r="R84" s="229"/>
      <c r="S84" s="229"/>
      <c r="T84" s="229"/>
      <c r="U84" s="254"/>
      <c r="V84" s="254"/>
      <c r="W84" s="254"/>
      <c r="X84" s="229"/>
      <c r="Y84" s="229"/>
    </row>
    <row r="85" spans="17:25">
      <c r="Q85" s="229"/>
      <c r="R85" s="229"/>
      <c r="S85" s="229"/>
      <c r="T85" s="229"/>
      <c r="U85" s="229"/>
      <c r="V85" s="254"/>
      <c r="W85" s="254"/>
      <c r="X85" s="229"/>
      <c r="Y85" s="229"/>
    </row>
    <row r="86" spans="17:25">
      <c r="Q86" s="229"/>
      <c r="R86" s="229"/>
      <c r="S86" s="229"/>
      <c r="T86" s="229"/>
      <c r="U86" s="229"/>
      <c r="V86" s="229"/>
      <c r="W86" s="229"/>
      <c r="X86" s="229"/>
      <c r="Y86" s="229"/>
    </row>
    <row r="87" spans="17:25">
      <c r="Q87" s="229"/>
      <c r="R87" s="229"/>
      <c r="S87" s="229"/>
      <c r="T87" s="229"/>
      <c r="U87" s="229"/>
      <c r="V87" s="229"/>
      <c r="W87" s="229"/>
      <c r="X87" s="229"/>
      <c r="Y87" s="229"/>
    </row>
    <row r="88" spans="17:25">
      <c r="Q88" s="229"/>
      <c r="R88" s="229"/>
      <c r="S88" s="229"/>
      <c r="T88" s="229"/>
      <c r="U88" s="229"/>
      <c r="V88" s="229"/>
      <c r="W88" s="229"/>
      <c r="X88" s="229"/>
      <c r="Y88" s="229"/>
    </row>
    <row r="89" spans="17:25">
      <c r="Q89" s="229"/>
      <c r="R89" s="229"/>
      <c r="S89" s="229"/>
      <c r="T89" s="229"/>
      <c r="U89" s="229"/>
      <c r="V89" s="229"/>
      <c r="W89" s="229"/>
      <c r="X89" s="229"/>
      <c r="Y89" s="229"/>
    </row>
    <row r="90" spans="17:25">
      <c r="Q90" s="229"/>
      <c r="R90" s="229"/>
      <c r="S90" s="229"/>
      <c r="T90" s="229"/>
      <c r="U90" s="229"/>
      <c r="V90" s="229"/>
      <c r="W90" s="229"/>
      <c r="X90" s="229"/>
      <c r="Y90" s="229"/>
    </row>
    <row r="91" spans="17:25">
      <c r="Q91" s="229"/>
      <c r="R91" s="229"/>
      <c r="S91" s="229"/>
      <c r="T91" s="229"/>
      <c r="U91" s="229"/>
      <c r="V91" s="229"/>
      <c r="W91" s="229"/>
      <c r="X91" s="229"/>
      <c r="Y91" s="229"/>
    </row>
    <row r="92" spans="17:25">
      <c r="Q92" s="229"/>
      <c r="R92" s="229"/>
      <c r="S92" s="229"/>
      <c r="T92" s="229"/>
      <c r="U92" s="229"/>
      <c r="V92" s="229"/>
      <c r="W92" s="229"/>
      <c r="X92" s="229"/>
      <c r="Y92" s="229"/>
    </row>
    <row r="93" spans="17:25">
      <c r="Q93" s="229"/>
      <c r="R93" s="229"/>
      <c r="S93" s="229"/>
      <c r="T93" s="229"/>
      <c r="U93" s="229"/>
      <c r="V93" s="229"/>
      <c r="W93" s="229"/>
      <c r="X93" s="229"/>
      <c r="Y93" s="229"/>
    </row>
    <row r="94" spans="17:25">
      <c r="Q94" s="229"/>
      <c r="R94" s="229"/>
      <c r="S94" s="229"/>
      <c r="T94" s="229"/>
      <c r="U94" s="229"/>
      <c r="V94" s="229"/>
      <c r="W94" s="229"/>
      <c r="X94" s="229"/>
      <c r="Y94" s="229"/>
    </row>
    <row r="95" spans="17:25">
      <c r="Q95" s="229"/>
      <c r="R95" s="229"/>
      <c r="S95" s="229"/>
      <c r="T95" s="229"/>
      <c r="U95" s="229"/>
      <c r="V95" s="229"/>
      <c r="W95" s="229"/>
      <c r="X95" s="229"/>
      <c r="Y95" s="229"/>
    </row>
    <row r="96" spans="17:25">
      <c r="Q96" s="229"/>
      <c r="R96" s="229"/>
      <c r="S96" s="229"/>
      <c r="T96" s="229"/>
      <c r="U96" s="229"/>
      <c r="V96" s="229"/>
      <c r="W96" s="229"/>
      <c r="X96" s="229"/>
      <c r="Y96" s="229"/>
    </row>
    <row r="97" spans="17:25">
      <c r="Q97" s="229"/>
      <c r="R97" s="229"/>
      <c r="S97" s="229"/>
      <c r="T97" s="229"/>
      <c r="U97" s="229"/>
      <c r="V97" s="229"/>
      <c r="W97" s="229"/>
      <c r="X97" s="229"/>
      <c r="Y97" s="229"/>
    </row>
    <row r="98" spans="17:25">
      <c r="Q98" s="229"/>
      <c r="R98" s="229"/>
      <c r="S98" s="229"/>
      <c r="T98" s="229"/>
      <c r="U98" s="229"/>
      <c r="V98" s="229"/>
      <c r="W98" s="229"/>
      <c r="X98" s="229"/>
      <c r="Y98" s="229"/>
    </row>
    <row r="99" spans="17:25">
      <c r="Q99" s="229"/>
      <c r="R99" s="229"/>
      <c r="S99" s="229"/>
      <c r="T99" s="229"/>
      <c r="U99" s="229"/>
      <c r="V99" s="229"/>
      <c r="W99" s="229"/>
      <c r="X99" s="229"/>
      <c r="Y99" s="229"/>
    </row>
    <row r="100" spans="17:25">
      <c r="Q100" s="229"/>
      <c r="R100" s="229"/>
      <c r="S100" s="229"/>
      <c r="T100" s="229"/>
      <c r="U100" s="229"/>
      <c r="V100" s="229"/>
      <c r="W100" s="229"/>
      <c r="X100" s="229"/>
      <c r="Y100" s="229"/>
    </row>
  </sheetData>
  <mergeCells count="17">
    <mergeCell ref="A7:A8"/>
    <mergeCell ref="B7:D7"/>
    <mergeCell ref="A4:V5"/>
    <mergeCell ref="E7:G7"/>
    <mergeCell ref="H7:J7"/>
    <mergeCell ref="T7:V7"/>
    <mergeCell ref="N7:P7"/>
    <mergeCell ref="Q7:S7"/>
    <mergeCell ref="K7:M7"/>
    <mergeCell ref="AF30:AH30"/>
    <mergeCell ref="AI30:AK30"/>
    <mergeCell ref="AL30:AN30"/>
    <mergeCell ref="S30:S31"/>
    <mergeCell ref="T30:V30"/>
    <mergeCell ref="W30:Y30"/>
    <mergeCell ref="Z30:AB30"/>
    <mergeCell ref="AC30:AE30"/>
  </mergeCells>
  <phoneticPr fontId="0" type="noConversion"/>
  <pageMargins left="0.75" right="0.75" top="1" bottom="1" header="0.5" footer="0.5"/>
  <pageSetup scale="46" orientation="portrait" r:id="rId1"/>
  <headerFooter alignWithMargins="0">
    <oddFooter>&amp;C&amp;14B-&amp;P-4</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pageSetUpPr fitToPage="1"/>
  </sheetPr>
  <dimension ref="A1:V28"/>
  <sheetViews>
    <sheetView zoomScale="80" zoomScaleNormal="80" workbookViewId="0"/>
  </sheetViews>
  <sheetFormatPr defaultRowHeight="12.75"/>
  <cols>
    <col min="1" max="1" width="10.140625" style="37" customWidth="1"/>
    <col min="2" max="2" width="10.42578125" style="37" customWidth="1"/>
    <col min="3" max="3" width="9.5703125" style="37" customWidth="1"/>
    <col min="4" max="4" width="12" style="37" customWidth="1"/>
    <col min="5" max="5" width="9.28515625" style="37" customWidth="1"/>
    <col min="6" max="6" width="9" style="37" customWidth="1"/>
    <col min="7" max="10" width="9.42578125" style="37" customWidth="1"/>
    <col min="11" max="11" width="9.5703125" style="37" customWidth="1"/>
    <col min="12" max="12" width="8.85546875" style="37" customWidth="1"/>
    <col min="13" max="13" width="10.42578125" style="37" customWidth="1"/>
    <col min="14" max="14" width="10" style="37" customWidth="1"/>
    <col min="15" max="15" width="9" style="37" customWidth="1"/>
    <col min="16" max="16" width="9.7109375" style="37" customWidth="1"/>
    <col min="17" max="17" width="10.7109375" style="37" customWidth="1"/>
    <col min="18" max="18" width="9.28515625" style="37" bestFit="1" customWidth="1"/>
    <col min="19" max="19" width="9.7109375" style="37" bestFit="1" customWidth="1"/>
    <col min="20" max="20" width="9.85546875" style="37" customWidth="1"/>
    <col min="21" max="21" width="12.28515625" style="37" customWidth="1"/>
    <col min="22" max="16384" width="9.140625" style="37"/>
  </cols>
  <sheetData>
    <row r="1" spans="1:22" ht="26.25">
      <c r="A1" s="219" t="s">
        <v>199</v>
      </c>
    </row>
    <row r="2" spans="1:22" ht="18">
      <c r="A2" s="32" t="s">
        <v>2</v>
      </c>
      <c r="Q2" s="33"/>
    </row>
    <row r="3" spans="1:22" ht="14.25">
      <c r="A3" s="36"/>
      <c r="Q3" s="33"/>
    </row>
    <row r="4" spans="1:22" ht="15" customHeight="1">
      <c r="A4" s="593" t="s">
        <v>211</v>
      </c>
      <c r="B4" s="593"/>
      <c r="C4" s="593"/>
      <c r="D4" s="593"/>
      <c r="E4" s="593"/>
      <c r="F4" s="593"/>
      <c r="G4" s="593"/>
      <c r="H4" s="593"/>
      <c r="I4" s="593"/>
      <c r="J4" s="593"/>
      <c r="K4" s="593"/>
      <c r="L4" s="593"/>
      <c r="M4" s="593"/>
      <c r="N4" s="593"/>
      <c r="O4" s="593"/>
      <c r="P4" s="593"/>
      <c r="Q4" s="593"/>
      <c r="R4" s="593"/>
      <c r="S4" s="593"/>
    </row>
    <row r="5" spans="1:22" ht="15" customHeight="1">
      <c r="A5" s="593"/>
      <c r="B5" s="593"/>
      <c r="C5" s="593"/>
      <c r="D5" s="593"/>
      <c r="E5" s="593"/>
      <c r="F5" s="593"/>
      <c r="G5" s="593"/>
      <c r="H5" s="593"/>
      <c r="I5" s="593"/>
      <c r="J5" s="593"/>
      <c r="K5" s="593"/>
      <c r="L5" s="593"/>
      <c r="M5" s="593"/>
      <c r="N5" s="593"/>
      <c r="O5" s="593"/>
      <c r="P5" s="593"/>
      <c r="Q5" s="593"/>
      <c r="R5" s="593"/>
      <c r="S5" s="593"/>
      <c r="U5" s="296"/>
    </row>
    <row r="6" spans="1:22" ht="15" customHeight="1">
      <c r="A6" s="593"/>
      <c r="B6" s="593"/>
      <c r="C6" s="593"/>
      <c r="D6" s="593"/>
      <c r="E6" s="593"/>
      <c r="F6" s="593"/>
      <c r="G6" s="593"/>
      <c r="H6" s="593"/>
      <c r="I6" s="593"/>
      <c r="J6" s="593"/>
      <c r="K6" s="593"/>
      <c r="L6" s="593"/>
      <c r="M6" s="593"/>
      <c r="N6" s="593"/>
      <c r="O6" s="593"/>
      <c r="P6" s="593"/>
      <c r="Q6" s="593"/>
      <c r="R6" s="593"/>
      <c r="S6" s="593"/>
    </row>
    <row r="7" spans="1:22" ht="15" customHeight="1">
      <c r="A7" s="593"/>
      <c r="B7" s="593"/>
      <c r="C7" s="593"/>
      <c r="D7" s="593"/>
      <c r="E7" s="593"/>
      <c r="F7" s="593"/>
      <c r="G7" s="593"/>
      <c r="H7" s="593"/>
      <c r="I7" s="593"/>
      <c r="J7" s="593"/>
      <c r="K7" s="593"/>
      <c r="L7" s="593"/>
      <c r="M7" s="593"/>
      <c r="N7" s="593"/>
      <c r="O7" s="593"/>
      <c r="P7" s="593"/>
      <c r="Q7" s="593"/>
      <c r="R7" s="593"/>
      <c r="S7" s="593"/>
    </row>
    <row r="8" spans="1:22" ht="18" customHeight="1">
      <c r="A8" s="96"/>
      <c r="B8" s="96"/>
      <c r="C8" s="96"/>
      <c r="D8" s="96"/>
      <c r="E8" s="96"/>
      <c r="F8" s="96"/>
      <c r="G8" s="96"/>
      <c r="H8" s="96"/>
      <c r="I8" s="96"/>
      <c r="J8" s="96"/>
      <c r="K8" s="96"/>
      <c r="L8" s="96"/>
      <c r="M8" s="96"/>
      <c r="N8" s="96"/>
      <c r="O8" s="96"/>
      <c r="P8" s="96"/>
      <c r="Q8" s="97"/>
    </row>
    <row r="9" spans="1:22" ht="15" thickBot="1">
      <c r="Q9" s="33"/>
    </row>
    <row r="10" spans="1:22" ht="12.75" customHeight="1">
      <c r="A10" s="591" t="s">
        <v>7</v>
      </c>
      <c r="B10" s="582" t="s">
        <v>12</v>
      </c>
      <c r="C10" s="583"/>
      <c r="D10" s="584"/>
      <c r="E10" s="582" t="s">
        <v>102</v>
      </c>
      <c r="F10" s="583"/>
      <c r="G10" s="584"/>
      <c r="H10" s="582" t="s">
        <v>104</v>
      </c>
      <c r="I10" s="583"/>
      <c r="J10" s="584"/>
      <c r="K10" s="582" t="s">
        <v>101</v>
      </c>
      <c r="L10" s="583"/>
      <c r="M10" s="584"/>
      <c r="N10" s="582" t="s">
        <v>103</v>
      </c>
      <c r="O10" s="583"/>
      <c r="P10" s="584"/>
      <c r="Q10" s="582" t="s">
        <v>105</v>
      </c>
      <c r="R10" s="583"/>
      <c r="S10" s="584"/>
      <c r="T10" s="582" t="s">
        <v>6</v>
      </c>
      <c r="U10" s="583"/>
      <c r="V10" s="584"/>
    </row>
    <row r="11" spans="1:22" ht="30" customHeight="1" thickBot="1">
      <c r="A11" s="592"/>
      <c r="B11" s="225" t="s">
        <v>110</v>
      </c>
      <c r="C11" s="226" t="s">
        <v>111</v>
      </c>
      <c r="D11" s="227" t="s">
        <v>5</v>
      </c>
      <c r="E11" s="225" t="s">
        <v>110</v>
      </c>
      <c r="F11" s="226" t="s">
        <v>111</v>
      </c>
      <c r="G11" s="227" t="s">
        <v>5</v>
      </c>
      <c r="H11" s="225" t="s">
        <v>110</v>
      </c>
      <c r="I11" s="226" t="s">
        <v>111</v>
      </c>
      <c r="J11" s="227" t="s">
        <v>5</v>
      </c>
      <c r="K11" s="225" t="s">
        <v>110</v>
      </c>
      <c r="L11" s="226" t="s">
        <v>111</v>
      </c>
      <c r="M11" s="227" t="s">
        <v>5</v>
      </c>
      <c r="N11" s="225" t="s">
        <v>110</v>
      </c>
      <c r="O11" s="226" t="s">
        <v>111</v>
      </c>
      <c r="P11" s="227" t="s">
        <v>5</v>
      </c>
      <c r="Q11" s="225" t="s">
        <v>110</v>
      </c>
      <c r="R11" s="226" t="s">
        <v>111</v>
      </c>
      <c r="S11" s="227" t="s">
        <v>5</v>
      </c>
      <c r="T11" s="225" t="s">
        <v>110</v>
      </c>
      <c r="U11" s="226" t="s">
        <v>111</v>
      </c>
      <c r="V11" s="227" t="s">
        <v>5</v>
      </c>
    </row>
    <row r="12" spans="1:22">
      <c r="A12" s="312">
        <v>2002</v>
      </c>
      <c r="B12" s="314">
        <v>0</v>
      </c>
      <c r="C12" s="315">
        <v>13989</v>
      </c>
      <c r="D12" s="302">
        <f t="shared" ref="D12:D27" si="0">IF(C12=0, "NA", B12/C12)</f>
        <v>0</v>
      </c>
      <c r="E12" s="314">
        <v>0</v>
      </c>
      <c r="F12" s="315">
        <v>10216</v>
      </c>
      <c r="G12" s="302">
        <f t="shared" ref="G12:G27" si="1">IF(F12=0, "NA", E12/F12)</f>
        <v>0</v>
      </c>
      <c r="H12" s="314"/>
      <c r="I12" s="315"/>
      <c r="J12" s="302"/>
      <c r="K12" s="314">
        <v>0</v>
      </c>
      <c r="L12" s="315">
        <v>29</v>
      </c>
      <c r="M12" s="302">
        <f t="shared" ref="M12:M27" si="2">IF(L12=0, "NA", K12/L12)</f>
        <v>0</v>
      </c>
      <c r="N12" s="314">
        <v>0</v>
      </c>
      <c r="O12" s="315">
        <v>0</v>
      </c>
      <c r="P12" s="302" t="s">
        <v>208</v>
      </c>
      <c r="Q12" s="314"/>
      <c r="R12" s="315"/>
      <c r="S12" s="302"/>
      <c r="T12" s="314">
        <f>SUM(Q12,N12,K12,H12,E12,B12)</f>
        <v>0</v>
      </c>
      <c r="U12" s="315">
        <f>SUM(R12,O12,L12,I12,F12,C12)</f>
        <v>24234</v>
      </c>
      <c r="V12" s="302">
        <f>IF(U12=0, "NA", T12/U12)</f>
        <v>0</v>
      </c>
    </row>
    <row r="13" spans="1:22">
      <c r="A13" s="312">
        <v>2003</v>
      </c>
      <c r="B13" s="316">
        <v>1</v>
      </c>
      <c r="C13" s="313">
        <v>13124</v>
      </c>
      <c r="D13" s="301">
        <f t="shared" si="0"/>
        <v>7.6196281621456868E-5</v>
      </c>
      <c r="E13" s="316">
        <v>0</v>
      </c>
      <c r="F13" s="313">
        <v>10721</v>
      </c>
      <c r="G13" s="301">
        <f t="shared" si="1"/>
        <v>0</v>
      </c>
      <c r="H13" s="316"/>
      <c r="I13" s="313"/>
      <c r="J13" s="301"/>
      <c r="K13" s="316">
        <v>0</v>
      </c>
      <c r="L13" s="313">
        <v>17</v>
      </c>
      <c r="M13" s="301">
        <f t="shared" si="2"/>
        <v>0</v>
      </c>
      <c r="N13" s="316">
        <v>0</v>
      </c>
      <c r="O13" s="313">
        <v>0</v>
      </c>
      <c r="P13" s="301" t="str">
        <f t="shared" ref="P13:P27" si="3">IF(O13=0, "NA", N13/O13)</f>
        <v>NA</v>
      </c>
      <c r="Q13" s="316"/>
      <c r="R13" s="313"/>
      <c r="S13" s="301"/>
      <c r="T13" s="316">
        <f>SUM(Q13,N13,K13,H13,E13,B13)</f>
        <v>1</v>
      </c>
      <c r="U13" s="313">
        <f>SUM(R13,O13,L13,I13,F13,C13)</f>
        <v>23862</v>
      </c>
      <c r="V13" s="301">
        <f>IF(U13=0, "NA", T13/U13)</f>
        <v>4.1907635571201073E-5</v>
      </c>
    </row>
    <row r="14" spans="1:22">
      <c r="A14" s="312">
        <v>2004</v>
      </c>
      <c r="B14" s="316">
        <v>1</v>
      </c>
      <c r="C14" s="313">
        <v>11813</v>
      </c>
      <c r="D14" s="301">
        <f t="shared" si="0"/>
        <v>8.4652501481418771E-5</v>
      </c>
      <c r="E14" s="316">
        <v>0</v>
      </c>
      <c r="F14" s="313">
        <v>11748</v>
      </c>
      <c r="G14" s="301">
        <f t="shared" si="1"/>
        <v>0</v>
      </c>
      <c r="H14" s="316"/>
      <c r="I14" s="313"/>
      <c r="J14" s="301"/>
      <c r="K14" s="316">
        <v>0</v>
      </c>
      <c r="L14" s="313">
        <v>16</v>
      </c>
      <c r="M14" s="301">
        <f t="shared" si="2"/>
        <v>0</v>
      </c>
      <c r="N14" s="316">
        <v>0</v>
      </c>
      <c r="O14" s="313">
        <v>0</v>
      </c>
      <c r="P14" s="301" t="str">
        <f t="shared" si="3"/>
        <v>NA</v>
      </c>
      <c r="Q14" s="316"/>
      <c r="R14" s="313"/>
      <c r="S14" s="301"/>
      <c r="T14" s="316">
        <f t="shared" ref="T14:T26" si="4">SUM(Q14,N14,K14,H14,E14,B14)</f>
        <v>1</v>
      </c>
      <c r="U14" s="313">
        <f t="shared" ref="U14:U27" si="5">SUM(R14,O14,L14,I14,F14,C14)</f>
        <v>23577</v>
      </c>
      <c r="V14" s="301">
        <f t="shared" ref="V14:V27" si="6">IF(U14=0, "NA", T14/U14)</f>
        <v>4.2414217245620735E-5</v>
      </c>
    </row>
    <row r="15" spans="1:22">
      <c r="A15" s="312">
        <v>2005</v>
      </c>
      <c r="B15" s="316">
        <v>0</v>
      </c>
      <c r="C15" s="313">
        <v>11365</v>
      </c>
      <c r="D15" s="301">
        <f t="shared" si="0"/>
        <v>0</v>
      </c>
      <c r="E15" s="316">
        <v>0</v>
      </c>
      <c r="F15" s="313">
        <v>10501</v>
      </c>
      <c r="G15" s="301">
        <f t="shared" si="1"/>
        <v>0</v>
      </c>
      <c r="H15" s="316"/>
      <c r="I15" s="313"/>
      <c r="J15" s="301"/>
      <c r="K15" s="316">
        <v>0</v>
      </c>
      <c r="L15" s="313">
        <v>19</v>
      </c>
      <c r="M15" s="301">
        <f t="shared" si="2"/>
        <v>0</v>
      </c>
      <c r="N15" s="316">
        <v>0</v>
      </c>
      <c r="O15" s="313">
        <v>0</v>
      </c>
      <c r="P15" s="301" t="str">
        <f t="shared" si="3"/>
        <v>NA</v>
      </c>
      <c r="Q15" s="316"/>
      <c r="R15" s="313"/>
      <c r="S15" s="301"/>
      <c r="T15" s="316">
        <f t="shared" si="4"/>
        <v>0</v>
      </c>
      <c r="U15" s="313">
        <f t="shared" si="5"/>
        <v>21885</v>
      </c>
      <c r="V15" s="301">
        <f t="shared" si="6"/>
        <v>0</v>
      </c>
    </row>
    <row r="16" spans="1:22">
      <c r="A16" s="312">
        <v>2006</v>
      </c>
      <c r="B16" s="316">
        <v>0</v>
      </c>
      <c r="C16" s="313">
        <v>9779</v>
      </c>
      <c r="D16" s="301">
        <f t="shared" si="0"/>
        <v>0</v>
      </c>
      <c r="E16" s="316">
        <v>1</v>
      </c>
      <c r="F16" s="313">
        <v>8315</v>
      </c>
      <c r="G16" s="301">
        <f t="shared" si="1"/>
        <v>1.2026458208057727E-4</v>
      </c>
      <c r="H16" s="316"/>
      <c r="I16" s="313"/>
      <c r="J16" s="301"/>
      <c r="K16" s="316">
        <v>0</v>
      </c>
      <c r="L16" s="313">
        <v>13</v>
      </c>
      <c r="M16" s="301">
        <f t="shared" si="2"/>
        <v>0</v>
      </c>
      <c r="N16" s="316">
        <v>0</v>
      </c>
      <c r="O16" s="313">
        <v>4</v>
      </c>
      <c r="P16" s="301">
        <f t="shared" si="3"/>
        <v>0</v>
      </c>
      <c r="Q16" s="316"/>
      <c r="R16" s="313"/>
      <c r="S16" s="301"/>
      <c r="T16" s="316">
        <f t="shared" si="4"/>
        <v>1</v>
      </c>
      <c r="U16" s="313">
        <f t="shared" si="5"/>
        <v>18111</v>
      </c>
      <c r="V16" s="301">
        <f t="shared" si="6"/>
        <v>5.5215062669096128E-5</v>
      </c>
    </row>
    <row r="17" spans="1:22">
      <c r="A17" s="312">
        <v>2007</v>
      </c>
      <c r="B17" s="316">
        <v>0</v>
      </c>
      <c r="C17" s="313">
        <v>7952</v>
      </c>
      <c r="D17" s="301">
        <f t="shared" si="0"/>
        <v>0</v>
      </c>
      <c r="E17" s="316">
        <v>1</v>
      </c>
      <c r="F17" s="313">
        <v>6503</v>
      </c>
      <c r="G17" s="301">
        <f t="shared" si="1"/>
        <v>1.5377518068583732E-4</v>
      </c>
      <c r="H17" s="316"/>
      <c r="I17" s="313"/>
      <c r="J17" s="301"/>
      <c r="K17" s="316">
        <v>0</v>
      </c>
      <c r="L17" s="313">
        <v>2</v>
      </c>
      <c r="M17" s="301">
        <f t="shared" si="2"/>
        <v>0</v>
      </c>
      <c r="N17" s="316">
        <v>0</v>
      </c>
      <c r="O17" s="313">
        <v>3</v>
      </c>
      <c r="P17" s="301">
        <f t="shared" si="3"/>
        <v>0</v>
      </c>
      <c r="Q17" s="316">
        <v>0</v>
      </c>
      <c r="R17" s="313">
        <v>259</v>
      </c>
      <c r="S17" s="301">
        <f t="shared" ref="S17:S27" si="7">IF(R17=0, "NA", Q17/R17)</f>
        <v>0</v>
      </c>
      <c r="T17" s="316">
        <f t="shared" si="4"/>
        <v>1</v>
      </c>
      <c r="U17" s="313">
        <f t="shared" si="5"/>
        <v>14719</v>
      </c>
      <c r="V17" s="301">
        <f t="shared" si="6"/>
        <v>6.7939398056933214E-5</v>
      </c>
    </row>
    <row r="18" spans="1:22">
      <c r="A18" s="312">
        <v>2008</v>
      </c>
      <c r="B18" s="316">
        <v>0</v>
      </c>
      <c r="C18" s="313">
        <v>6596</v>
      </c>
      <c r="D18" s="301">
        <f t="shared" si="0"/>
        <v>0</v>
      </c>
      <c r="E18" s="316">
        <v>0</v>
      </c>
      <c r="F18" s="313">
        <v>5349</v>
      </c>
      <c r="G18" s="301">
        <f t="shared" si="1"/>
        <v>0</v>
      </c>
      <c r="H18" s="316">
        <v>0</v>
      </c>
      <c r="I18" s="313">
        <v>952</v>
      </c>
      <c r="J18" s="301">
        <f t="shared" ref="J18:J27" si="8">IF(I18=0, "NA", H18/I18)</f>
        <v>0</v>
      </c>
      <c r="K18" s="316">
        <v>0</v>
      </c>
      <c r="L18" s="313">
        <v>5</v>
      </c>
      <c r="M18" s="301">
        <f t="shared" si="2"/>
        <v>0</v>
      </c>
      <c r="N18" s="316">
        <v>0</v>
      </c>
      <c r="O18" s="313">
        <v>4</v>
      </c>
      <c r="P18" s="301">
        <f t="shared" si="3"/>
        <v>0</v>
      </c>
      <c r="Q18" s="316">
        <v>0</v>
      </c>
      <c r="R18" s="313">
        <v>370</v>
      </c>
      <c r="S18" s="301">
        <f t="shared" si="7"/>
        <v>0</v>
      </c>
      <c r="T18" s="316">
        <f t="shared" si="4"/>
        <v>0</v>
      </c>
      <c r="U18" s="313">
        <f t="shared" si="5"/>
        <v>13276</v>
      </c>
      <c r="V18" s="301">
        <f t="shared" si="6"/>
        <v>0</v>
      </c>
    </row>
    <row r="19" spans="1:22">
      <c r="A19" s="312">
        <v>2009</v>
      </c>
      <c r="B19" s="316">
        <v>0</v>
      </c>
      <c r="C19" s="313">
        <v>4501</v>
      </c>
      <c r="D19" s="301">
        <f t="shared" si="0"/>
        <v>0</v>
      </c>
      <c r="E19" s="316">
        <v>0</v>
      </c>
      <c r="F19" s="313">
        <v>3058</v>
      </c>
      <c r="G19" s="301">
        <f t="shared" si="1"/>
        <v>0</v>
      </c>
      <c r="H19" s="316">
        <v>0</v>
      </c>
      <c r="I19" s="313">
        <v>606</v>
      </c>
      <c r="J19" s="301">
        <f t="shared" si="8"/>
        <v>0</v>
      </c>
      <c r="K19" s="316">
        <v>0</v>
      </c>
      <c r="L19" s="313">
        <v>108</v>
      </c>
      <c r="M19" s="301">
        <f t="shared" si="2"/>
        <v>0</v>
      </c>
      <c r="N19" s="316">
        <v>0</v>
      </c>
      <c r="O19" s="313">
        <v>24</v>
      </c>
      <c r="P19" s="301">
        <f t="shared" si="3"/>
        <v>0</v>
      </c>
      <c r="Q19" s="316">
        <v>0</v>
      </c>
      <c r="R19" s="313">
        <v>105</v>
      </c>
      <c r="S19" s="301">
        <f t="shared" si="7"/>
        <v>0</v>
      </c>
      <c r="T19" s="316">
        <f t="shared" si="4"/>
        <v>0</v>
      </c>
      <c r="U19" s="313">
        <f t="shared" si="5"/>
        <v>8402</v>
      </c>
      <c r="V19" s="301">
        <f t="shared" si="6"/>
        <v>0</v>
      </c>
    </row>
    <row r="20" spans="1:22">
      <c r="A20" s="312">
        <v>2010</v>
      </c>
      <c r="B20" s="316">
        <v>0</v>
      </c>
      <c r="C20" s="313">
        <v>4109</v>
      </c>
      <c r="D20" s="301">
        <f t="shared" si="0"/>
        <v>0</v>
      </c>
      <c r="E20" s="316">
        <v>0</v>
      </c>
      <c r="F20" s="313">
        <v>3277</v>
      </c>
      <c r="G20" s="301">
        <f t="shared" si="1"/>
        <v>0</v>
      </c>
      <c r="H20" s="316">
        <v>0</v>
      </c>
      <c r="I20" s="313">
        <v>517</v>
      </c>
      <c r="J20" s="301">
        <f t="shared" si="8"/>
        <v>0</v>
      </c>
      <c r="K20" s="316">
        <v>1</v>
      </c>
      <c r="L20" s="313">
        <v>255</v>
      </c>
      <c r="M20" s="301">
        <f t="shared" si="2"/>
        <v>3.9215686274509803E-3</v>
      </c>
      <c r="N20" s="316">
        <v>0</v>
      </c>
      <c r="O20" s="313">
        <v>44</v>
      </c>
      <c r="P20" s="301">
        <f t="shared" si="3"/>
        <v>0</v>
      </c>
      <c r="Q20" s="316">
        <v>0</v>
      </c>
      <c r="R20" s="313">
        <v>133</v>
      </c>
      <c r="S20" s="301">
        <f t="shared" si="7"/>
        <v>0</v>
      </c>
      <c r="T20" s="316">
        <f t="shared" si="4"/>
        <v>1</v>
      </c>
      <c r="U20" s="313">
        <f t="shared" si="5"/>
        <v>8335</v>
      </c>
      <c r="V20" s="301">
        <f t="shared" si="6"/>
        <v>1.199760047990402E-4</v>
      </c>
    </row>
    <row r="21" spans="1:22">
      <c r="A21" s="312">
        <v>2011</v>
      </c>
      <c r="B21" s="316">
        <v>0</v>
      </c>
      <c r="C21" s="313">
        <v>3632</v>
      </c>
      <c r="D21" s="301">
        <f t="shared" si="0"/>
        <v>0</v>
      </c>
      <c r="E21" s="316">
        <v>0</v>
      </c>
      <c r="F21" s="313">
        <v>3315</v>
      </c>
      <c r="G21" s="301">
        <f t="shared" si="1"/>
        <v>0</v>
      </c>
      <c r="H21" s="316">
        <v>0</v>
      </c>
      <c r="I21" s="313">
        <v>706</v>
      </c>
      <c r="J21" s="301">
        <f t="shared" si="8"/>
        <v>0</v>
      </c>
      <c r="K21" s="316">
        <v>0</v>
      </c>
      <c r="L21" s="313">
        <v>163</v>
      </c>
      <c r="M21" s="301">
        <f t="shared" si="2"/>
        <v>0</v>
      </c>
      <c r="N21" s="316">
        <v>0</v>
      </c>
      <c r="O21" s="313">
        <v>54</v>
      </c>
      <c r="P21" s="301">
        <f t="shared" si="3"/>
        <v>0</v>
      </c>
      <c r="Q21" s="316">
        <v>0</v>
      </c>
      <c r="R21" s="313">
        <v>486</v>
      </c>
      <c r="S21" s="301">
        <f t="shared" si="7"/>
        <v>0</v>
      </c>
      <c r="T21" s="316">
        <f t="shared" si="4"/>
        <v>0</v>
      </c>
      <c r="U21" s="313">
        <f t="shared" si="5"/>
        <v>8356</v>
      </c>
      <c r="V21" s="301">
        <f t="shared" si="6"/>
        <v>0</v>
      </c>
    </row>
    <row r="22" spans="1:22">
      <c r="A22" s="312">
        <v>2012</v>
      </c>
      <c r="B22" s="316">
        <v>0</v>
      </c>
      <c r="C22" s="313">
        <v>3721</v>
      </c>
      <c r="D22" s="301">
        <f t="shared" si="0"/>
        <v>0</v>
      </c>
      <c r="E22" s="316">
        <v>0</v>
      </c>
      <c r="F22" s="313">
        <v>2484</v>
      </c>
      <c r="G22" s="301">
        <f t="shared" si="1"/>
        <v>0</v>
      </c>
      <c r="H22" s="316">
        <v>0</v>
      </c>
      <c r="I22" s="313">
        <v>506</v>
      </c>
      <c r="J22" s="301">
        <f t="shared" si="8"/>
        <v>0</v>
      </c>
      <c r="K22" s="316">
        <v>0</v>
      </c>
      <c r="L22" s="313">
        <v>138</v>
      </c>
      <c r="M22" s="301">
        <f t="shared" si="2"/>
        <v>0</v>
      </c>
      <c r="N22" s="316">
        <v>0</v>
      </c>
      <c r="O22" s="313">
        <v>76</v>
      </c>
      <c r="P22" s="301">
        <f t="shared" si="3"/>
        <v>0</v>
      </c>
      <c r="Q22" s="316">
        <v>0</v>
      </c>
      <c r="R22" s="313">
        <v>361</v>
      </c>
      <c r="S22" s="301">
        <f t="shared" si="7"/>
        <v>0</v>
      </c>
      <c r="T22" s="316">
        <f t="shared" si="4"/>
        <v>0</v>
      </c>
      <c r="U22" s="313">
        <f t="shared" si="5"/>
        <v>7286</v>
      </c>
      <c r="V22" s="301">
        <f t="shared" si="6"/>
        <v>0</v>
      </c>
    </row>
    <row r="23" spans="1:22">
      <c r="A23" s="312">
        <v>2013</v>
      </c>
      <c r="B23" s="316">
        <v>0</v>
      </c>
      <c r="C23" s="313">
        <v>4292</v>
      </c>
      <c r="D23" s="301">
        <f t="shared" si="0"/>
        <v>0</v>
      </c>
      <c r="E23" s="316">
        <v>0</v>
      </c>
      <c r="F23" s="313">
        <v>2066</v>
      </c>
      <c r="G23" s="301">
        <f t="shared" si="1"/>
        <v>0</v>
      </c>
      <c r="H23" s="316">
        <v>0</v>
      </c>
      <c r="I23" s="313">
        <v>363</v>
      </c>
      <c r="J23" s="301">
        <f t="shared" si="8"/>
        <v>0</v>
      </c>
      <c r="K23" s="316">
        <v>0</v>
      </c>
      <c r="L23" s="313">
        <v>120</v>
      </c>
      <c r="M23" s="301">
        <f t="shared" si="2"/>
        <v>0</v>
      </c>
      <c r="N23" s="316">
        <v>0</v>
      </c>
      <c r="O23" s="313">
        <v>47</v>
      </c>
      <c r="P23" s="301">
        <f t="shared" si="3"/>
        <v>0</v>
      </c>
      <c r="Q23" s="316">
        <v>0</v>
      </c>
      <c r="R23" s="313">
        <v>256</v>
      </c>
      <c r="S23" s="301">
        <f t="shared" si="7"/>
        <v>0</v>
      </c>
      <c r="T23" s="316">
        <f t="shared" si="4"/>
        <v>0</v>
      </c>
      <c r="U23" s="313">
        <f t="shared" si="5"/>
        <v>7144</v>
      </c>
      <c r="V23" s="301">
        <f t="shared" si="6"/>
        <v>0</v>
      </c>
    </row>
    <row r="24" spans="1:22">
      <c r="A24" s="312">
        <v>2014</v>
      </c>
      <c r="B24" s="316">
        <v>0</v>
      </c>
      <c r="C24" s="313">
        <v>2532</v>
      </c>
      <c r="D24" s="301">
        <f t="shared" si="0"/>
        <v>0</v>
      </c>
      <c r="E24" s="316">
        <v>0</v>
      </c>
      <c r="F24" s="313">
        <v>1982</v>
      </c>
      <c r="G24" s="301">
        <f t="shared" si="1"/>
        <v>0</v>
      </c>
      <c r="H24" s="316">
        <v>0</v>
      </c>
      <c r="I24" s="313">
        <v>293</v>
      </c>
      <c r="J24" s="301">
        <f t="shared" si="8"/>
        <v>0</v>
      </c>
      <c r="K24" s="316">
        <v>0</v>
      </c>
      <c r="L24" s="313">
        <v>86</v>
      </c>
      <c r="M24" s="301">
        <f t="shared" si="2"/>
        <v>0</v>
      </c>
      <c r="N24" s="316">
        <v>0</v>
      </c>
      <c r="O24" s="313">
        <v>66</v>
      </c>
      <c r="P24" s="301">
        <f t="shared" si="3"/>
        <v>0</v>
      </c>
      <c r="Q24" s="316">
        <v>0</v>
      </c>
      <c r="R24" s="313">
        <v>201</v>
      </c>
      <c r="S24" s="301">
        <f t="shared" si="7"/>
        <v>0</v>
      </c>
      <c r="T24" s="316">
        <f t="shared" si="4"/>
        <v>0</v>
      </c>
      <c r="U24" s="313">
        <f t="shared" si="5"/>
        <v>5160</v>
      </c>
      <c r="V24" s="301">
        <f t="shared" si="6"/>
        <v>0</v>
      </c>
    </row>
    <row r="25" spans="1:22">
      <c r="A25" s="312">
        <v>2015</v>
      </c>
      <c r="B25" s="316">
        <v>0</v>
      </c>
      <c r="C25" s="313">
        <v>2326</v>
      </c>
      <c r="D25" s="301">
        <f t="shared" si="0"/>
        <v>0</v>
      </c>
      <c r="E25" s="316">
        <v>0</v>
      </c>
      <c r="F25" s="313">
        <v>1433</v>
      </c>
      <c r="G25" s="301">
        <f t="shared" si="1"/>
        <v>0</v>
      </c>
      <c r="H25" s="316">
        <v>0</v>
      </c>
      <c r="I25" s="313">
        <v>385</v>
      </c>
      <c r="J25" s="301">
        <f t="shared" si="8"/>
        <v>0</v>
      </c>
      <c r="K25" s="316">
        <v>0</v>
      </c>
      <c r="L25" s="313">
        <v>31</v>
      </c>
      <c r="M25" s="301">
        <f t="shared" si="2"/>
        <v>0</v>
      </c>
      <c r="N25" s="316">
        <v>0</v>
      </c>
      <c r="O25" s="313">
        <v>37</v>
      </c>
      <c r="P25" s="301">
        <f t="shared" si="3"/>
        <v>0</v>
      </c>
      <c r="Q25" s="316">
        <v>0</v>
      </c>
      <c r="R25" s="313">
        <v>213</v>
      </c>
      <c r="S25" s="301">
        <f t="shared" si="7"/>
        <v>0</v>
      </c>
      <c r="T25" s="316">
        <f t="shared" si="4"/>
        <v>0</v>
      </c>
      <c r="U25" s="313">
        <f t="shared" si="5"/>
        <v>4425</v>
      </c>
      <c r="V25" s="301">
        <f t="shared" si="6"/>
        <v>0</v>
      </c>
    </row>
    <row r="26" spans="1:22">
      <c r="A26" s="312">
        <v>2016</v>
      </c>
      <c r="B26" s="316">
        <v>0</v>
      </c>
      <c r="C26" s="313">
        <v>840</v>
      </c>
      <c r="D26" s="301">
        <f t="shared" si="0"/>
        <v>0</v>
      </c>
      <c r="E26" s="316">
        <v>0</v>
      </c>
      <c r="F26" s="313">
        <v>454</v>
      </c>
      <c r="G26" s="301">
        <f t="shared" si="1"/>
        <v>0</v>
      </c>
      <c r="H26" s="316">
        <v>0</v>
      </c>
      <c r="I26" s="313">
        <v>68</v>
      </c>
      <c r="J26" s="301">
        <f t="shared" si="8"/>
        <v>0</v>
      </c>
      <c r="K26" s="316">
        <v>0</v>
      </c>
      <c r="L26" s="313">
        <v>11</v>
      </c>
      <c r="M26" s="301">
        <f t="shared" si="2"/>
        <v>0</v>
      </c>
      <c r="N26" s="316">
        <v>0</v>
      </c>
      <c r="O26" s="313">
        <v>8</v>
      </c>
      <c r="P26" s="301">
        <f t="shared" si="3"/>
        <v>0</v>
      </c>
      <c r="Q26" s="316">
        <v>0</v>
      </c>
      <c r="R26" s="313">
        <v>41</v>
      </c>
      <c r="S26" s="301">
        <f t="shared" si="7"/>
        <v>0</v>
      </c>
      <c r="T26" s="316">
        <f t="shared" si="4"/>
        <v>0</v>
      </c>
      <c r="U26" s="313">
        <f t="shared" si="5"/>
        <v>1422</v>
      </c>
      <c r="V26" s="301">
        <f t="shared" si="6"/>
        <v>0</v>
      </c>
    </row>
    <row r="27" spans="1:22" ht="13.5" thickBot="1">
      <c r="A27" s="312">
        <v>2017</v>
      </c>
      <c r="B27" s="318">
        <v>0</v>
      </c>
      <c r="C27" s="317">
        <v>67</v>
      </c>
      <c r="D27" s="303">
        <f t="shared" si="0"/>
        <v>0</v>
      </c>
      <c r="E27" s="318">
        <v>0</v>
      </c>
      <c r="F27" s="317">
        <v>21</v>
      </c>
      <c r="G27" s="303">
        <f t="shared" si="1"/>
        <v>0</v>
      </c>
      <c r="H27" s="318">
        <v>0</v>
      </c>
      <c r="I27" s="317">
        <v>0</v>
      </c>
      <c r="J27" s="303" t="str">
        <f t="shared" si="8"/>
        <v>NA</v>
      </c>
      <c r="K27" s="318">
        <v>0</v>
      </c>
      <c r="L27" s="317">
        <v>0</v>
      </c>
      <c r="M27" s="303" t="str">
        <f t="shared" si="2"/>
        <v>NA</v>
      </c>
      <c r="N27" s="318">
        <v>0</v>
      </c>
      <c r="O27" s="317">
        <v>0</v>
      </c>
      <c r="P27" s="303" t="str">
        <f t="shared" si="3"/>
        <v>NA</v>
      </c>
      <c r="Q27" s="318">
        <v>0</v>
      </c>
      <c r="R27" s="317">
        <v>0</v>
      </c>
      <c r="S27" s="303" t="str">
        <f t="shared" si="7"/>
        <v>NA</v>
      </c>
      <c r="T27" s="318">
        <f>SUM(Q27,N27,K27,H27,E27,B27)</f>
        <v>0</v>
      </c>
      <c r="U27" s="317">
        <f t="shared" si="5"/>
        <v>88</v>
      </c>
      <c r="V27" s="303">
        <f t="shared" si="6"/>
        <v>0</v>
      </c>
    </row>
    <row r="28" spans="1:22" ht="13.5" thickBot="1">
      <c r="A28" s="274" t="s">
        <v>6</v>
      </c>
      <c r="B28" s="115">
        <f>SUM(B12:B27)</f>
        <v>2</v>
      </c>
      <c r="C28" s="161">
        <f>SUM(C12:C27)</f>
        <v>100638</v>
      </c>
      <c r="D28" s="290">
        <f>B28/C28</f>
        <v>1.9873208927045451E-5</v>
      </c>
      <c r="E28" s="115">
        <f>SUM(E12:E27)</f>
        <v>2</v>
      </c>
      <c r="F28" s="161">
        <f>SUM(F12:F27)</f>
        <v>81443</v>
      </c>
      <c r="G28" s="290">
        <f>E28/F28</f>
        <v>2.4557052171457339E-5</v>
      </c>
      <c r="H28" s="115">
        <f>SUM(H12:H27)</f>
        <v>0</v>
      </c>
      <c r="I28" s="161">
        <f>SUM(I12:I27)</f>
        <v>4396</v>
      </c>
      <c r="J28" s="290">
        <f>H28/I28</f>
        <v>0</v>
      </c>
      <c r="K28" s="115">
        <f>SUM(K12:K27)</f>
        <v>1</v>
      </c>
      <c r="L28" s="161">
        <f>SUM(L12:L27)</f>
        <v>1013</v>
      </c>
      <c r="M28" s="290">
        <f>K28/L28</f>
        <v>9.871668311944718E-4</v>
      </c>
      <c r="N28" s="115">
        <f>SUM(N12:N27)</f>
        <v>0</v>
      </c>
      <c r="O28" s="161">
        <f>SUM(O12:O27)</f>
        <v>367</v>
      </c>
      <c r="P28" s="290">
        <f>N28/O28</f>
        <v>0</v>
      </c>
      <c r="Q28" s="115">
        <f>SUM(Q12:Q27)</f>
        <v>0</v>
      </c>
      <c r="R28" s="161">
        <f>SUM(R12:R27)</f>
        <v>2425</v>
      </c>
      <c r="S28" s="290">
        <f>Q28/R28</f>
        <v>0</v>
      </c>
      <c r="T28" s="115">
        <f>SUM(T12:T27)</f>
        <v>5</v>
      </c>
      <c r="U28" s="161">
        <f>SUM(U12:U27)</f>
        <v>190282</v>
      </c>
      <c r="V28" s="290">
        <f>T28/U28</f>
        <v>2.6276789186575712E-5</v>
      </c>
    </row>
  </sheetData>
  <mergeCells count="9">
    <mergeCell ref="A4:S7"/>
    <mergeCell ref="A10:A11"/>
    <mergeCell ref="B10:D10"/>
    <mergeCell ref="E10:G10"/>
    <mergeCell ref="T10:V10"/>
    <mergeCell ref="Q10:S10"/>
    <mergeCell ref="H10:J10"/>
    <mergeCell ref="K10:M10"/>
    <mergeCell ref="N10:P10"/>
  </mergeCells>
  <phoneticPr fontId="0" type="noConversion"/>
  <pageMargins left="0.75" right="0.75" top="1" bottom="1" header="0.5" footer="0.5"/>
  <pageSetup scale="60" orientation="landscape" r:id="rId1"/>
  <headerFooter alignWithMargins="0">
    <oddFooter>&amp;C&amp;14B-&amp;P-4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B58"/>
  <sheetViews>
    <sheetView zoomScale="50" workbookViewId="0">
      <selection activeCell="S18" sqref="S18"/>
    </sheetView>
  </sheetViews>
  <sheetFormatPr defaultRowHeight="12.75"/>
  <cols>
    <col min="1" max="1" width="12.140625" customWidth="1"/>
    <col min="2" max="2" width="11.85546875" bestFit="1" customWidth="1"/>
    <col min="3" max="3" width="13.85546875" bestFit="1" customWidth="1"/>
    <col min="4" max="4" width="13.5703125" bestFit="1" customWidth="1"/>
    <col min="5" max="5" width="11.5703125" bestFit="1" customWidth="1"/>
    <col min="6" max="6" width="11.28515625" bestFit="1" customWidth="1"/>
    <col min="7" max="7" width="13.5703125" bestFit="1" customWidth="1"/>
    <col min="8" max="8" width="11.5703125" bestFit="1" customWidth="1"/>
    <col min="9" max="9" width="11" bestFit="1" customWidth="1"/>
    <col min="10" max="10" width="13.5703125" bestFit="1" customWidth="1"/>
    <col min="11" max="11" width="11.5703125" bestFit="1" customWidth="1"/>
    <col min="12" max="12" width="10.42578125" customWidth="1"/>
    <col min="13" max="13" width="13.5703125" bestFit="1" customWidth="1"/>
    <col min="14" max="16" width="14.7109375" customWidth="1"/>
  </cols>
  <sheetData>
    <row r="1" spans="1:17" ht="15.75">
      <c r="A1" s="598" t="s">
        <v>7</v>
      </c>
      <c r="B1" s="597" t="s">
        <v>12</v>
      </c>
      <c r="C1" s="595"/>
      <c r="D1" s="595"/>
      <c r="E1" s="595" t="s">
        <v>13</v>
      </c>
      <c r="F1" s="595"/>
      <c r="G1" s="595"/>
      <c r="H1" s="595" t="s">
        <v>14</v>
      </c>
      <c r="I1" s="595"/>
      <c r="J1" s="595"/>
      <c r="K1" s="595" t="s">
        <v>11</v>
      </c>
      <c r="L1" s="595"/>
      <c r="M1" s="595"/>
      <c r="N1" s="595" t="s">
        <v>6</v>
      </c>
      <c r="O1" s="595"/>
      <c r="P1" s="596"/>
    </row>
    <row r="2" spans="1:17" ht="48" thickBot="1">
      <c r="A2" s="599"/>
      <c r="B2" s="156" t="s">
        <v>3</v>
      </c>
      <c r="C2" s="157" t="s">
        <v>95</v>
      </c>
      <c r="D2" s="157" t="s">
        <v>17</v>
      </c>
      <c r="E2" s="157" t="s">
        <v>3</v>
      </c>
      <c r="F2" s="157" t="s">
        <v>95</v>
      </c>
      <c r="G2" s="157" t="s">
        <v>17</v>
      </c>
      <c r="H2" s="157" t="s">
        <v>3</v>
      </c>
      <c r="I2" s="157" t="s">
        <v>95</v>
      </c>
      <c r="J2" s="157" t="s">
        <v>17</v>
      </c>
      <c r="K2" s="157" t="s">
        <v>3</v>
      </c>
      <c r="L2" s="157" t="s">
        <v>95</v>
      </c>
      <c r="M2" s="157" t="s">
        <v>17</v>
      </c>
      <c r="N2" s="157" t="s">
        <v>3</v>
      </c>
      <c r="O2" s="157" t="s">
        <v>95</v>
      </c>
      <c r="P2" s="158" t="s">
        <v>17</v>
      </c>
      <c r="Q2">
        <v>2005</v>
      </c>
    </row>
    <row r="3" spans="1:17" ht="15">
      <c r="A3" s="117">
        <v>1984</v>
      </c>
      <c r="B3" s="118">
        <v>218</v>
      </c>
      <c r="C3" s="144">
        <v>626</v>
      </c>
      <c r="D3" s="112">
        <f>B3/C3</f>
        <v>0.34824281150159747</v>
      </c>
      <c r="E3" s="119">
        <v>69</v>
      </c>
      <c r="F3" s="144">
        <v>186</v>
      </c>
      <c r="G3" s="112">
        <f>E3/F3</f>
        <v>0.37096774193548387</v>
      </c>
      <c r="H3" s="119">
        <v>62</v>
      </c>
      <c r="I3" s="144">
        <v>186</v>
      </c>
      <c r="J3" s="112">
        <f>H3/I3</f>
        <v>0.33333333333333331</v>
      </c>
      <c r="K3" s="120">
        <v>32</v>
      </c>
      <c r="L3" s="145">
        <v>89</v>
      </c>
      <c r="M3" s="112">
        <f>K3/L3</f>
        <v>0.3595505617977528</v>
      </c>
      <c r="N3" s="150">
        <f>B3+E3+H3+K3</f>
        <v>381</v>
      </c>
      <c r="O3" s="150">
        <f>C3+F3+I3+L3</f>
        <v>1087</v>
      </c>
      <c r="P3" s="151">
        <f>N3/O3</f>
        <v>0.35050597976080955</v>
      </c>
    </row>
    <row r="4" spans="1:17" ht="15">
      <c r="A4" s="111">
        <v>1985</v>
      </c>
      <c r="B4" s="121">
        <v>360</v>
      </c>
      <c r="C4" s="146">
        <v>1099</v>
      </c>
      <c r="D4" s="102">
        <f t="shared" ref="D4:D25" si="0">B4/C4</f>
        <v>0.32757051865332121</v>
      </c>
      <c r="E4" s="122">
        <v>102</v>
      </c>
      <c r="F4" s="146">
        <v>263</v>
      </c>
      <c r="G4" s="102">
        <f t="shared" ref="G4:G26" si="1">E4/F4</f>
        <v>0.38783269961977185</v>
      </c>
      <c r="H4" s="122">
        <v>91</v>
      </c>
      <c r="I4" s="146">
        <v>259</v>
      </c>
      <c r="J4" s="102">
        <f t="shared" ref="J4:J26" si="2">H4/I4</f>
        <v>0.35135135135135137</v>
      </c>
      <c r="K4" s="113">
        <v>38</v>
      </c>
      <c r="L4" s="147">
        <v>137</v>
      </c>
      <c r="M4" s="102">
        <f t="shared" ref="M4:M26" si="3">K4/L4</f>
        <v>0.27737226277372262</v>
      </c>
      <c r="N4" s="152">
        <f t="shared" ref="N4:O21" si="4">B4+E4+H4+K4</f>
        <v>591</v>
      </c>
      <c r="O4" s="152">
        <f t="shared" si="4"/>
        <v>1758</v>
      </c>
      <c r="P4" s="153">
        <f t="shared" ref="P4:P26" si="5">N4/O4</f>
        <v>0.33617747440273038</v>
      </c>
    </row>
    <row r="5" spans="1:17" ht="15">
      <c r="A5" s="111">
        <v>1986</v>
      </c>
      <c r="B5" s="121">
        <v>477</v>
      </c>
      <c r="C5" s="146">
        <v>1342</v>
      </c>
      <c r="D5" s="102">
        <f t="shared" si="0"/>
        <v>0.35543964232488823</v>
      </c>
      <c r="E5" s="122">
        <v>134</v>
      </c>
      <c r="F5" s="146">
        <v>319</v>
      </c>
      <c r="G5" s="102">
        <f t="shared" si="1"/>
        <v>0.42006269592476492</v>
      </c>
      <c r="H5" s="122">
        <v>132</v>
      </c>
      <c r="I5" s="146">
        <v>337</v>
      </c>
      <c r="J5" s="102">
        <f t="shared" si="2"/>
        <v>0.39169139465875369</v>
      </c>
      <c r="K5" s="113">
        <v>65</v>
      </c>
      <c r="L5" s="147">
        <v>177</v>
      </c>
      <c r="M5" s="102">
        <f t="shared" si="3"/>
        <v>0.3672316384180791</v>
      </c>
      <c r="N5" s="152">
        <f t="shared" si="4"/>
        <v>808</v>
      </c>
      <c r="O5" s="152">
        <f t="shared" si="4"/>
        <v>2175</v>
      </c>
      <c r="P5" s="153">
        <f t="shared" si="5"/>
        <v>0.37149425287356319</v>
      </c>
    </row>
    <row r="6" spans="1:17" ht="15">
      <c r="A6" s="111">
        <v>1987</v>
      </c>
      <c r="B6" s="121">
        <v>696</v>
      </c>
      <c r="C6" s="146">
        <v>2236</v>
      </c>
      <c r="D6" s="102">
        <f t="shared" si="0"/>
        <v>0.31127012522361358</v>
      </c>
      <c r="E6" s="122">
        <v>146</v>
      </c>
      <c r="F6" s="146">
        <v>402</v>
      </c>
      <c r="G6" s="102">
        <f t="shared" si="1"/>
        <v>0.36318407960199006</v>
      </c>
      <c r="H6" s="122">
        <v>112</v>
      </c>
      <c r="I6" s="146">
        <v>385</v>
      </c>
      <c r="J6" s="102">
        <f t="shared" si="2"/>
        <v>0.29090909090909089</v>
      </c>
      <c r="K6" s="113">
        <v>66</v>
      </c>
      <c r="L6" s="147">
        <v>220</v>
      </c>
      <c r="M6" s="102">
        <f t="shared" si="3"/>
        <v>0.3</v>
      </c>
      <c r="N6" s="152">
        <f t="shared" si="4"/>
        <v>1020</v>
      </c>
      <c r="O6" s="152">
        <f t="shared" si="4"/>
        <v>3243</v>
      </c>
      <c r="P6" s="153">
        <f t="shared" si="5"/>
        <v>0.31452358926919521</v>
      </c>
    </row>
    <row r="7" spans="1:17" ht="15">
      <c r="A7" s="111">
        <v>1988</v>
      </c>
      <c r="B7" s="121">
        <v>671</v>
      </c>
      <c r="C7" s="146">
        <v>1958</v>
      </c>
      <c r="D7" s="102">
        <f t="shared" si="0"/>
        <v>0.34269662921348315</v>
      </c>
      <c r="E7" s="122">
        <v>385</v>
      </c>
      <c r="F7" s="146">
        <v>1218</v>
      </c>
      <c r="G7" s="102">
        <f t="shared" si="1"/>
        <v>0.31609195402298851</v>
      </c>
      <c r="H7" s="122">
        <v>162</v>
      </c>
      <c r="I7" s="146">
        <v>512</v>
      </c>
      <c r="J7" s="102">
        <f t="shared" si="2"/>
        <v>0.31640625</v>
      </c>
      <c r="K7" s="113">
        <v>57</v>
      </c>
      <c r="L7" s="147">
        <v>166</v>
      </c>
      <c r="M7" s="102">
        <f t="shared" si="3"/>
        <v>0.34337349397590361</v>
      </c>
      <c r="N7" s="152">
        <f t="shared" si="4"/>
        <v>1275</v>
      </c>
      <c r="O7" s="152">
        <f t="shared" si="4"/>
        <v>3854</v>
      </c>
      <c r="P7" s="153">
        <f t="shared" si="5"/>
        <v>0.33082511676180593</v>
      </c>
    </row>
    <row r="8" spans="1:17" ht="15">
      <c r="A8" s="111">
        <v>1989</v>
      </c>
      <c r="B8" s="121">
        <v>865</v>
      </c>
      <c r="C8" s="146">
        <v>2877</v>
      </c>
      <c r="D8" s="102">
        <f t="shared" si="0"/>
        <v>0.30066041014946127</v>
      </c>
      <c r="E8" s="122">
        <v>407</v>
      </c>
      <c r="F8" s="146">
        <v>1295</v>
      </c>
      <c r="G8" s="102">
        <f t="shared" si="1"/>
        <v>0.31428571428571428</v>
      </c>
      <c r="H8" s="122">
        <v>178</v>
      </c>
      <c r="I8" s="146">
        <v>573</v>
      </c>
      <c r="J8" s="102">
        <f t="shared" si="2"/>
        <v>0.31064572425828968</v>
      </c>
      <c r="K8" s="113">
        <v>34</v>
      </c>
      <c r="L8" s="147">
        <v>142</v>
      </c>
      <c r="M8" s="102">
        <f t="shared" si="3"/>
        <v>0.23943661971830985</v>
      </c>
      <c r="N8" s="152">
        <f t="shared" si="4"/>
        <v>1484</v>
      </c>
      <c r="O8" s="152">
        <f t="shared" si="4"/>
        <v>4887</v>
      </c>
      <c r="P8" s="153">
        <f t="shared" si="5"/>
        <v>0.30366277880090037</v>
      </c>
    </row>
    <row r="9" spans="1:17" ht="15">
      <c r="A9" s="111">
        <v>1990</v>
      </c>
      <c r="B9" s="121">
        <v>925</v>
      </c>
      <c r="C9" s="146">
        <v>3026</v>
      </c>
      <c r="D9" s="102">
        <f t="shared" si="0"/>
        <v>0.30568407138136156</v>
      </c>
      <c r="E9" s="122">
        <v>313</v>
      </c>
      <c r="F9" s="146">
        <v>948</v>
      </c>
      <c r="G9" s="102">
        <f t="shared" si="1"/>
        <v>0.33016877637130804</v>
      </c>
      <c r="H9" s="122">
        <v>101</v>
      </c>
      <c r="I9" s="146">
        <v>345</v>
      </c>
      <c r="J9" s="102">
        <f t="shared" si="2"/>
        <v>0.29275362318840581</v>
      </c>
      <c r="K9" s="113">
        <v>17</v>
      </c>
      <c r="L9" s="147">
        <v>57</v>
      </c>
      <c r="M9" s="102">
        <f t="shared" si="3"/>
        <v>0.2982456140350877</v>
      </c>
      <c r="N9" s="152">
        <f t="shared" si="4"/>
        <v>1356</v>
      </c>
      <c r="O9" s="152">
        <f t="shared" si="4"/>
        <v>4376</v>
      </c>
      <c r="P9" s="153">
        <f t="shared" si="5"/>
        <v>0.30987202925045704</v>
      </c>
    </row>
    <row r="10" spans="1:17" ht="15">
      <c r="A10" s="111">
        <v>1991</v>
      </c>
      <c r="B10" s="121">
        <v>1536</v>
      </c>
      <c r="C10" s="146">
        <v>5577</v>
      </c>
      <c r="D10" s="102">
        <f t="shared" si="0"/>
        <v>0.27541689080150616</v>
      </c>
      <c r="E10" s="122">
        <v>342</v>
      </c>
      <c r="F10" s="146">
        <v>1226</v>
      </c>
      <c r="G10" s="102">
        <f t="shared" si="1"/>
        <v>0.27895595432300163</v>
      </c>
      <c r="H10" s="122">
        <v>106</v>
      </c>
      <c r="I10" s="146">
        <v>380</v>
      </c>
      <c r="J10" s="102">
        <f t="shared" si="2"/>
        <v>0.27894736842105261</v>
      </c>
      <c r="K10" s="113">
        <v>10</v>
      </c>
      <c r="L10" s="147">
        <v>44</v>
      </c>
      <c r="M10" s="102">
        <f t="shared" si="3"/>
        <v>0.22727272727272727</v>
      </c>
      <c r="N10" s="152">
        <f t="shared" si="4"/>
        <v>1994</v>
      </c>
      <c r="O10" s="152">
        <f t="shared" si="4"/>
        <v>7227</v>
      </c>
      <c r="P10" s="153">
        <f t="shared" si="5"/>
        <v>0.27590978275909783</v>
      </c>
    </row>
    <row r="11" spans="1:17" ht="15">
      <c r="A11" s="111">
        <v>1992</v>
      </c>
      <c r="B11" s="121">
        <v>1568</v>
      </c>
      <c r="C11" s="146">
        <v>5576</v>
      </c>
      <c r="D11" s="102">
        <f t="shared" si="0"/>
        <v>0.28120516499282638</v>
      </c>
      <c r="E11" s="122">
        <v>453</v>
      </c>
      <c r="F11" s="146">
        <v>1524</v>
      </c>
      <c r="G11" s="102">
        <f t="shared" si="1"/>
        <v>0.297244094488189</v>
      </c>
      <c r="H11" s="122">
        <v>130</v>
      </c>
      <c r="I11" s="146">
        <v>498</v>
      </c>
      <c r="J11" s="102">
        <f t="shared" si="2"/>
        <v>0.26104417670682734</v>
      </c>
      <c r="K11" s="113">
        <v>9</v>
      </c>
      <c r="L11" s="147">
        <v>39</v>
      </c>
      <c r="M11" s="102">
        <f t="shared" si="3"/>
        <v>0.23076923076923078</v>
      </c>
      <c r="N11" s="152">
        <f t="shared" si="4"/>
        <v>2160</v>
      </c>
      <c r="O11" s="152">
        <f t="shared" si="4"/>
        <v>7637</v>
      </c>
      <c r="P11" s="153">
        <f t="shared" si="5"/>
        <v>0.28283357339269349</v>
      </c>
    </row>
    <row r="12" spans="1:17" ht="15">
      <c r="A12" s="111">
        <v>1993</v>
      </c>
      <c r="B12" s="121">
        <v>1757</v>
      </c>
      <c r="C12" s="146">
        <v>7305</v>
      </c>
      <c r="D12" s="102">
        <f t="shared" si="0"/>
        <v>0.2405201916495551</v>
      </c>
      <c r="E12" s="122">
        <v>582</v>
      </c>
      <c r="F12" s="146">
        <v>2279</v>
      </c>
      <c r="G12" s="102">
        <f t="shared" si="1"/>
        <v>0.25537516454585346</v>
      </c>
      <c r="H12" s="122">
        <v>121</v>
      </c>
      <c r="I12" s="146">
        <v>619</v>
      </c>
      <c r="J12" s="102">
        <f t="shared" si="2"/>
        <v>0.19547657512116318</v>
      </c>
      <c r="K12" s="113">
        <v>8</v>
      </c>
      <c r="L12" s="147">
        <v>41</v>
      </c>
      <c r="M12" s="102">
        <f t="shared" si="3"/>
        <v>0.1951219512195122</v>
      </c>
      <c r="N12" s="152">
        <f t="shared" si="4"/>
        <v>2468</v>
      </c>
      <c r="O12" s="152">
        <f t="shared" si="4"/>
        <v>10244</v>
      </c>
      <c r="P12" s="153">
        <f t="shared" si="5"/>
        <v>0.24092151503319015</v>
      </c>
    </row>
    <row r="13" spans="1:17" ht="15">
      <c r="A13" s="111">
        <v>1994</v>
      </c>
      <c r="B13" s="121">
        <v>1264</v>
      </c>
      <c r="C13" s="146">
        <v>4727</v>
      </c>
      <c r="D13" s="102">
        <f t="shared" si="0"/>
        <v>0.26740004231013326</v>
      </c>
      <c r="E13" s="122">
        <v>522</v>
      </c>
      <c r="F13" s="146">
        <v>1900</v>
      </c>
      <c r="G13" s="102">
        <f t="shared" si="1"/>
        <v>0.27473684210526317</v>
      </c>
      <c r="H13" s="122">
        <v>232</v>
      </c>
      <c r="I13" s="146">
        <v>845</v>
      </c>
      <c r="J13" s="102">
        <f t="shared" si="2"/>
        <v>0.27455621301775146</v>
      </c>
      <c r="K13" s="113">
        <v>16</v>
      </c>
      <c r="L13" s="147">
        <v>65</v>
      </c>
      <c r="M13" s="102">
        <f t="shared" si="3"/>
        <v>0.24615384615384617</v>
      </c>
      <c r="N13" s="152">
        <f t="shared" si="4"/>
        <v>2034</v>
      </c>
      <c r="O13" s="152">
        <f t="shared" si="4"/>
        <v>7537</v>
      </c>
      <c r="P13" s="153">
        <f t="shared" si="5"/>
        <v>0.26986864800318427</v>
      </c>
    </row>
    <row r="14" spans="1:17" ht="15">
      <c r="A14" s="111">
        <v>1995</v>
      </c>
      <c r="B14" s="121">
        <v>1018</v>
      </c>
      <c r="C14" s="146">
        <v>4267</v>
      </c>
      <c r="D14" s="102">
        <f t="shared" si="0"/>
        <v>0.23857511131942816</v>
      </c>
      <c r="E14" s="122">
        <v>460</v>
      </c>
      <c r="F14" s="146">
        <v>2108</v>
      </c>
      <c r="G14" s="102">
        <f t="shared" si="1"/>
        <v>0.21821631878557876</v>
      </c>
      <c r="H14" s="122">
        <v>289</v>
      </c>
      <c r="I14" s="146">
        <v>1335</v>
      </c>
      <c r="J14" s="102">
        <f t="shared" si="2"/>
        <v>0.21647940074906366</v>
      </c>
      <c r="K14" s="113">
        <v>21</v>
      </c>
      <c r="L14" s="147">
        <v>112</v>
      </c>
      <c r="M14" s="102">
        <f t="shared" si="3"/>
        <v>0.1875</v>
      </c>
      <c r="N14" s="152">
        <f t="shared" si="4"/>
        <v>1788</v>
      </c>
      <c r="O14" s="152">
        <f t="shared" si="4"/>
        <v>7822</v>
      </c>
      <c r="P14" s="153">
        <f t="shared" si="5"/>
        <v>0.22858603937611863</v>
      </c>
    </row>
    <row r="15" spans="1:17" ht="15">
      <c r="A15" s="111">
        <v>1996</v>
      </c>
      <c r="B15" s="121">
        <v>4713</v>
      </c>
      <c r="C15" s="146">
        <v>14034</v>
      </c>
      <c r="D15" s="102">
        <f t="shared" si="0"/>
        <v>0.33582727661393758</v>
      </c>
      <c r="E15" s="122">
        <v>1849</v>
      </c>
      <c r="F15" s="146">
        <v>6223</v>
      </c>
      <c r="G15" s="102">
        <f t="shared" si="1"/>
        <v>0.29712357383898441</v>
      </c>
      <c r="H15" s="122">
        <v>592</v>
      </c>
      <c r="I15" s="146">
        <v>2000</v>
      </c>
      <c r="J15" s="102">
        <f t="shared" si="2"/>
        <v>0.29599999999999999</v>
      </c>
      <c r="K15" s="113">
        <v>3</v>
      </c>
      <c r="L15" s="147">
        <v>44</v>
      </c>
      <c r="M15" s="102">
        <f t="shared" si="3"/>
        <v>6.8181818181818177E-2</v>
      </c>
      <c r="N15" s="152">
        <f t="shared" si="4"/>
        <v>7157</v>
      </c>
      <c r="O15" s="152">
        <f t="shared" si="4"/>
        <v>22301</v>
      </c>
      <c r="P15" s="153">
        <f t="shared" si="5"/>
        <v>0.3209273126765616</v>
      </c>
    </row>
    <row r="16" spans="1:17" ht="15">
      <c r="A16" s="111">
        <v>1997</v>
      </c>
      <c r="B16" s="121">
        <v>3721</v>
      </c>
      <c r="C16" s="146">
        <v>13634</v>
      </c>
      <c r="D16" s="102">
        <f t="shared" si="0"/>
        <v>0.27292063957752677</v>
      </c>
      <c r="E16" s="122">
        <v>1408</v>
      </c>
      <c r="F16" s="146">
        <v>5780</v>
      </c>
      <c r="G16" s="102">
        <f t="shared" si="1"/>
        <v>0.24359861591695503</v>
      </c>
      <c r="H16" s="122">
        <v>507</v>
      </c>
      <c r="I16" s="146">
        <v>2014</v>
      </c>
      <c r="J16" s="102">
        <f t="shared" si="2"/>
        <v>0.25173783515392256</v>
      </c>
      <c r="K16" s="113">
        <v>5</v>
      </c>
      <c r="L16" s="147">
        <v>58</v>
      </c>
      <c r="M16" s="102">
        <f t="shared" si="3"/>
        <v>8.6206896551724144E-2</v>
      </c>
      <c r="N16" s="152">
        <f t="shared" si="4"/>
        <v>5641</v>
      </c>
      <c r="O16" s="152">
        <f t="shared" si="4"/>
        <v>21486</v>
      </c>
      <c r="P16" s="153">
        <f t="shared" si="5"/>
        <v>0.26254305128921157</v>
      </c>
    </row>
    <row r="17" spans="1:16" ht="15">
      <c r="A17" s="111">
        <v>1998</v>
      </c>
      <c r="B17" s="121">
        <v>2247</v>
      </c>
      <c r="C17" s="146">
        <v>9892</v>
      </c>
      <c r="D17" s="102">
        <f t="shared" si="0"/>
        <v>0.22715325515568136</v>
      </c>
      <c r="E17" s="122">
        <v>1074</v>
      </c>
      <c r="F17" s="146">
        <v>4721</v>
      </c>
      <c r="G17" s="102">
        <f t="shared" si="1"/>
        <v>0.22749417496293159</v>
      </c>
      <c r="H17" s="122">
        <v>259</v>
      </c>
      <c r="I17" s="146">
        <v>1197</v>
      </c>
      <c r="J17" s="102">
        <f t="shared" si="2"/>
        <v>0.21637426900584794</v>
      </c>
      <c r="K17" s="113">
        <v>4</v>
      </c>
      <c r="L17" s="147">
        <v>30</v>
      </c>
      <c r="M17" s="102">
        <f t="shared" si="3"/>
        <v>0.13333333333333333</v>
      </c>
      <c r="N17" s="152">
        <f t="shared" si="4"/>
        <v>3584</v>
      </c>
      <c r="O17" s="152">
        <f t="shared" si="4"/>
        <v>15840</v>
      </c>
      <c r="P17" s="153">
        <f t="shared" si="5"/>
        <v>0.22626262626262628</v>
      </c>
    </row>
    <row r="18" spans="1:16" ht="15">
      <c r="A18" s="111">
        <v>1999</v>
      </c>
      <c r="B18" s="114">
        <v>1733</v>
      </c>
      <c r="C18" s="146">
        <v>8612</v>
      </c>
      <c r="D18" s="102">
        <f t="shared" si="0"/>
        <v>0.2012308406874129</v>
      </c>
      <c r="E18" s="122">
        <v>695</v>
      </c>
      <c r="F18" s="146">
        <v>3900</v>
      </c>
      <c r="G18" s="102">
        <f t="shared" si="1"/>
        <v>0.17820512820512821</v>
      </c>
      <c r="H18" s="122">
        <v>281</v>
      </c>
      <c r="I18" s="146">
        <v>1325</v>
      </c>
      <c r="J18" s="102">
        <f t="shared" si="2"/>
        <v>0.21207547169811319</v>
      </c>
      <c r="K18" s="113">
        <v>4</v>
      </c>
      <c r="L18" s="147">
        <v>27</v>
      </c>
      <c r="M18" s="102">
        <f t="shared" si="3"/>
        <v>0.14814814814814814</v>
      </c>
      <c r="N18" s="152">
        <f t="shared" si="4"/>
        <v>2713</v>
      </c>
      <c r="O18" s="152">
        <f t="shared" si="4"/>
        <v>13864</v>
      </c>
      <c r="P18" s="153">
        <f t="shared" si="5"/>
        <v>0.19568667051356031</v>
      </c>
    </row>
    <row r="19" spans="1:16" ht="15">
      <c r="A19" s="111">
        <v>2000</v>
      </c>
      <c r="B19" s="114">
        <v>1351</v>
      </c>
      <c r="C19" s="146">
        <v>7864</v>
      </c>
      <c r="D19" s="102">
        <f t="shared" si="0"/>
        <v>0.17179552390640895</v>
      </c>
      <c r="E19" s="122">
        <v>623</v>
      </c>
      <c r="F19" s="146">
        <v>3624</v>
      </c>
      <c r="G19" s="102">
        <f t="shared" si="1"/>
        <v>0.17190949227373067</v>
      </c>
      <c r="H19" s="122">
        <v>150</v>
      </c>
      <c r="I19" s="146">
        <v>925</v>
      </c>
      <c r="J19" s="102">
        <f t="shared" si="2"/>
        <v>0.16216216216216217</v>
      </c>
      <c r="K19" s="113">
        <v>6</v>
      </c>
      <c r="L19" s="147">
        <v>20</v>
      </c>
      <c r="M19" s="102">
        <f t="shared" si="3"/>
        <v>0.3</v>
      </c>
      <c r="N19" s="152">
        <f t="shared" si="4"/>
        <v>2130</v>
      </c>
      <c r="O19" s="152">
        <f t="shared" si="4"/>
        <v>12433</v>
      </c>
      <c r="P19" s="153">
        <f t="shared" si="5"/>
        <v>0.17131826590525215</v>
      </c>
    </row>
    <row r="20" spans="1:16" ht="15">
      <c r="A20" s="111">
        <v>2001</v>
      </c>
      <c r="B20" s="114">
        <v>931</v>
      </c>
      <c r="C20" s="146">
        <v>6750</v>
      </c>
      <c r="D20" s="102">
        <f t="shared" si="0"/>
        <v>0.13792592592592592</v>
      </c>
      <c r="E20" s="122">
        <v>528</v>
      </c>
      <c r="F20" s="146">
        <v>3865</v>
      </c>
      <c r="G20" s="102">
        <f t="shared" si="1"/>
        <v>0.13661060802069858</v>
      </c>
      <c r="H20" s="122">
        <v>207</v>
      </c>
      <c r="I20" s="146">
        <v>1288</v>
      </c>
      <c r="J20" s="102">
        <f t="shared" si="2"/>
        <v>0.16071428571428573</v>
      </c>
      <c r="K20" s="113">
        <v>2</v>
      </c>
      <c r="L20" s="147">
        <v>17</v>
      </c>
      <c r="M20" s="102">
        <f t="shared" si="3"/>
        <v>0.11764705882352941</v>
      </c>
      <c r="N20" s="152">
        <f t="shared" si="4"/>
        <v>1668</v>
      </c>
      <c r="O20" s="152">
        <f t="shared" si="4"/>
        <v>11920</v>
      </c>
      <c r="P20" s="153">
        <f t="shared" si="5"/>
        <v>0.13993288590604028</v>
      </c>
    </row>
    <row r="21" spans="1:16" ht="15">
      <c r="A21" s="111">
        <v>2002</v>
      </c>
      <c r="B21" s="114">
        <v>492</v>
      </c>
      <c r="C21" s="146">
        <v>5201</v>
      </c>
      <c r="D21" s="102">
        <f t="shared" si="0"/>
        <v>9.4597192847529321E-2</v>
      </c>
      <c r="E21" s="113">
        <v>314</v>
      </c>
      <c r="F21" s="146">
        <v>3408</v>
      </c>
      <c r="G21" s="102">
        <f t="shared" si="1"/>
        <v>9.2136150234741782E-2</v>
      </c>
      <c r="H21" s="113">
        <v>203</v>
      </c>
      <c r="I21" s="146">
        <v>1493</v>
      </c>
      <c r="J21" s="102">
        <f t="shared" si="2"/>
        <v>0.13596784996651037</v>
      </c>
      <c r="K21" s="113">
        <v>0</v>
      </c>
      <c r="L21" s="147">
        <v>11</v>
      </c>
      <c r="M21" s="102">
        <f t="shared" si="3"/>
        <v>0</v>
      </c>
      <c r="N21" s="152">
        <f t="shared" si="4"/>
        <v>1009</v>
      </c>
      <c r="O21" s="152">
        <f t="shared" si="4"/>
        <v>10113</v>
      </c>
      <c r="P21" s="153">
        <f t="shared" si="5"/>
        <v>9.9772569959458129E-2</v>
      </c>
    </row>
    <row r="22" spans="1:16" ht="15">
      <c r="A22" s="111">
        <v>2003</v>
      </c>
      <c r="B22" s="114">
        <v>233</v>
      </c>
      <c r="C22" s="146">
        <v>1861</v>
      </c>
      <c r="D22" s="102">
        <f t="shared" si="0"/>
        <v>0.12520150456743687</v>
      </c>
      <c r="E22" s="113">
        <v>92</v>
      </c>
      <c r="F22" s="146">
        <v>687</v>
      </c>
      <c r="G22" s="102">
        <f t="shared" si="1"/>
        <v>0.1339155749636099</v>
      </c>
      <c r="H22" s="113">
        <v>40</v>
      </c>
      <c r="I22" s="146">
        <v>382</v>
      </c>
      <c r="J22" s="102">
        <f t="shared" si="2"/>
        <v>0.10471204188481675</v>
      </c>
      <c r="K22" s="113">
        <v>0</v>
      </c>
      <c r="L22" s="147">
        <v>2</v>
      </c>
      <c r="M22" s="102">
        <f>K22/L22</f>
        <v>0</v>
      </c>
      <c r="N22" s="152">
        <f t="shared" ref="N22:O25" si="6">B22+E22+H22+K22</f>
        <v>365</v>
      </c>
      <c r="O22" s="152">
        <f t="shared" si="6"/>
        <v>2932</v>
      </c>
      <c r="P22" s="153">
        <f>N22/O22</f>
        <v>0.12448840381991814</v>
      </c>
    </row>
    <row r="23" spans="1:16" ht="15">
      <c r="A23" s="111">
        <v>2004</v>
      </c>
      <c r="B23" s="114">
        <v>141</v>
      </c>
      <c r="C23" s="146">
        <v>1089</v>
      </c>
      <c r="D23" s="102">
        <f t="shared" si="0"/>
        <v>0.12947658402203857</v>
      </c>
      <c r="E23" s="113">
        <v>68</v>
      </c>
      <c r="F23" s="146">
        <v>392</v>
      </c>
      <c r="G23" s="102">
        <f t="shared" si="1"/>
        <v>0.17346938775510204</v>
      </c>
      <c r="H23" s="113">
        <v>47</v>
      </c>
      <c r="I23" s="146">
        <v>266</v>
      </c>
      <c r="J23" s="102">
        <f t="shared" si="2"/>
        <v>0.17669172932330826</v>
      </c>
      <c r="K23" s="113">
        <v>0</v>
      </c>
      <c r="L23" s="147">
        <v>8</v>
      </c>
      <c r="M23" s="102">
        <f>K23/L23</f>
        <v>0</v>
      </c>
      <c r="N23" s="152">
        <f t="shared" si="6"/>
        <v>256</v>
      </c>
      <c r="O23" s="152">
        <f t="shared" si="6"/>
        <v>1755</v>
      </c>
      <c r="P23" s="153">
        <f>N23/O23</f>
        <v>0.14586894586894586</v>
      </c>
    </row>
    <row r="24" spans="1:16" ht="15">
      <c r="A24" s="111">
        <v>2005</v>
      </c>
      <c r="B24" s="114">
        <v>42</v>
      </c>
      <c r="C24" s="146">
        <v>436</v>
      </c>
      <c r="D24" s="102">
        <f t="shared" si="0"/>
        <v>9.6330275229357804E-2</v>
      </c>
      <c r="E24" s="113">
        <v>13</v>
      </c>
      <c r="F24" s="146">
        <v>189</v>
      </c>
      <c r="G24" s="102">
        <f t="shared" si="1"/>
        <v>6.8783068783068779E-2</v>
      </c>
      <c r="H24" s="113">
        <v>7</v>
      </c>
      <c r="I24" s="146">
        <v>56</v>
      </c>
      <c r="J24" s="102">
        <f t="shared" si="2"/>
        <v>0.125</v>
      </c>
      <c r="K24" s="113">
        <v>0</v>
      </c>
      <c r="L24" s="147">
        <v>3</v>
      </c>
      <c r="M24" s="102">
        <f>K24/L24</f>
        <v>0</v>
      </c>
      <c r="N24" s="152">
        <f t="shared" si="6"/>
        <v>62</v>
      </c>
      <c r="O24" s="152">
        <f t="shared" si="6"/>
        <v>684</v>
      </c>
      <c r="P24" s="153">
        <f>N24/O24</f>
        <v>9.0643274853801165E-2</v>
      </c>
    </row>
    <row r="25" spans="1:16" ht="15.75" thickBot="1">
      <c r="A25" s="123">
        <v>2006</v>
      </c>
      <c r="B25" s="140">
        <v>5</v>
      </c>
      <c r="C25" s="148">
        <v>11</v>
      </c>
      <c r="D25" s="141">
        <f t="shared" si="0"/>
        <v>0.45454545454545453</v>
      </c>
      <c r="E25" s="142">
        <v>1</v>
      </c>
      <c r="F25" s="148">
        <v>4</v>
      </c>
      <c r="G25" s="141">
        <f t="shared" si="1"/>
        <v>0.25</v>
      </c>
      <c r="H25" s="142">
        <v>0</v>
      </c>
      <c r="I25" s="148">
        <v>3</v>
      </c>
      <c r="J25" s="141">
        <f t="shared" si="2"/>
        <v>0</v>
      </c>
      <c r="K25" s="142">
        <v>0</v>
      </c>
      <c r="L25" s="149">
        <v>0</v>
      </c>
      <c r="M25" s="141">
        <v>0</v>
      </c>
      <c r="N25" s="154">
        <f t="shared" si="6"/>
        <v>6</v>
      </c>
      <c r="O25" s="154">
        <f t="shared" si="6"/>
        <v>18</v>
      </c>
      <c r="P25" s="155">
        <f>N25/O25</f>
        <v>0.33333333333333331</v>
      </c>
    </row>
    <row r="26" spans="1:16" ht="16.5" thickBot="1">
      <c r="A26" s="105" t="s">
        <v>6</v>
      </c>
      <c r="B26" s="109">
        <f>SUM(B3:B25)</f>
        <v>26964</v>
      </c>
      <c r="C26" s="109">
        <f>SUM(C3:C25)</f>
        <v>110000</v>
      </c>
      <c r="D26" s="110">
        <f>B26/C26</f>
        <v>0.24512727272727272</v>
      </c>
      <c r="E26" s="109">
        <f>SUM(E3:E25)</f>
        <v>10580</v>
      </c>
      <c r="F26" s="109">
        <f>SUM(F3:F25)</f>
        <v>46461</v>
      </c>
      <c r="G26" s="110">
        <f t="shared" si="1"/>
        <v>0.22771787090247736</v>
      </c>
      <c r="H26" s="109">
        <f>SUM(H3:H25)</f>
        <v>4009</v>
      </c>
      <c r="I26" s="109">
        <f>SUM(I3:I25)</f>
        <v>17223</v>
      </c>
      <c r="J26" s="110">
        <f t="shared" si="2"/>
        <v>0.23277013296173721</v>
      </c>
      <c r="K26" s="109">
        <f>SUM(K3:K25)</f>
        <v>397</v>
      </c>
      <c r="L26" s="109">
        <f>SUM(L3:L25)</f>
        <v>1509</v>
      </c>
      <c r="M26" s="110">
        <f t="shared" si="3"/>
        <v>0.26308813783962887</v>
      </c>
      <c r="N26" s="159">
        <f>SUM(N3:N25)</f>
        <v>41950</v>
      </c>
      <c r="O26" s="159">
        <f>SUM(O3:O25)</f>
        <v>175193</v>
      </c>
      <c r="P26" s="160">
        <f t="shared" si="5"/>
        <v>0.23945020634386077</v>
      </c>
    </row>
    <row r="30" spans="1:16">
      <c r="B30" t="s">
        <v>46</v>
      </c>
    </row>
    <row r="31" spans="1:16" ht="13.5" thickBot="1">
      <c r="A31">
        <v>2006</v>
      </c>
    </row>
    <row r="32" spans="1:16" ht="15.75">
      <c r="A32" s="598" t="s">
        <v>7</v>
      </c>
      <c r="B32" s="594" t="s">
        <v>12</v>
      </c>
      <c r="C32" s="595"/>
      <c r="D32" s="600"/>
      <c r="E32" s="594" t="s">
        <v>13</v>
      </c>
      <c r="F32" s="595"/>
      <c r="G32" s="596"/>
      <c r="H32" s="597" t="s">
        <v>14</v>
      </c>
      <c r="I32" s="595"/>
      <c r="J32" s="600"/>
      <c r="K32" s="594" t="s">
        <v>11</v>
      </c>
      <c r="L32" s="595"/>
      <c r="M32" s="596"/>
      <c r="N32" s="597" t="s">
        <v>6</v>
      </c>
      <c r="O32" s="595"/>
      <c r="P32" s="596"/>
    </row>
    <row r="33" spans="1:28" ht="48" thickBot="1">
      <c r="A33" s="599"/>
      <c r="B33" s="194" t="s">
        <v>3</v>
      </c>
      <c r="C33" s="195" t="s">
        <v>95</v>
      </c>
      <c r="D33" s="207" t="s">
        <v>17</v>
      </c>
      <c r="E33" s="194" t="s">
        <v>3</v>
      </c>
      <c r="F33" s="195" t="s">
        <v>95</v>
      </c>
      <c r="G33" s="196" t="s">
        <v>17</v>
      </c>
      <c r="H33" s="206" t="s">
        <v>3</v>
      </c>
      <c r="I33" s="195" t="s">
        <v>95</v>
      </c>
      <c r="J33" s="207" t="s">
        <v>17</v>
      </c>
      <c r="K33" s="194" t="s">
        <v>3</v>
      </c>
      <c r="L33" s="195" t="s">
        <v>95</v>
      </c>
      <c r="M33" s="196" t="s">
        <v>17</v>
      </c>
      <c r="N33" s="156" t="s">
        <v>3</v>
      </c>
      <c r="O33" s="157" t="s">
        <v>95</v>
      </c>
      <c r="P33" s="158" t="s">
        <v>17</v>
      </c>
      <c r="Q33" t="s">
        <v>46</v>
      </c>
      <c r="T33" s="190" t="s">
        <v>64</v>
      </c>
      <c r="U33" s="192" t="s">
        <v>44</v>
      </c>
      <c r="V33" s="192" t="s">
        <v>40</v>
      </c>
      <c r="W33" s="192" t="s">
        <v>45</v>
      </c>
      <c r="X33" s="192" t="s">
        <v>41</v>
      </c>
      <c r="Y33" s="192" t="s">
        <v>42</v>
      </c>
      <c r="Z33" s="192" t="s">
        <v>43</v>
      </c>
      <c r="AA33" s="192" t="s">
        <v>47</v>
      </c>
    </row>
    <row r="34" spans="1:28" ht="15">
      <c r="A34" s="176">
        <v>1984</v>
      </c>
      <c r="B34" s="182">
        <v>184</v>
      </c>
      <c r="C34" s="201">
        <v>465</v>
      </c>
      <c r="D34" s="101">
        <f>B34/C34</f>
        <v>0.39569892473118279</v>
      </c>
      <c r="E34" s="187">
        <v>66</v>
      </c>
      <c r="F34" s="201">
        <v>132</v>
      </c>
      <c r="G34" s="163">
        <f>E34/F34</f>
        <v>0.5</v>
      </c>
      <c r="H34" s="182">
        <v>51</v>
      </c>
      <c r="I34" s="201">
        <v>117</v>
      </c>
      <c r="J34" s="101">
        <f>H34/I34</f>
        <v>0.4358974358974359</v>
      </c>
      <c r="K34" s="178">
        <v>50</v>
      </c>
      <c r="L34" s="199">
        <v>90</v>
      </c>
      <c r="M34" s="101">
        <f>K34/L34</f>
        <v>0.55555555555555558</v>
      </c>
      <c r="N34" s="184">
        <f>B34+E34+H34+K34</f>
        <v>351</v>
      </c>
      <c r="O34" s="180">
        <f>C34+F34+I34+L34</f>
        <v>804</v>
      </c>
      <c r="P34" s="181">
        <f>N34/O34</f>
        <v>0.43656716417910446</v>
      </c>
      <c r="T34" s="191">
        <v>1984</v>
      </c>
      <c r="U34" s="193">
        <v>30</v>
      </c>
      <c r="V34" s="193">
        <v>465</v>
      </c>
      <c r="W34" s="193">
        <v>60</v>
      </c>
      <c r="X34" s="193">
        <v>132</v>
      </c>
      <c r="Y34" s="193">
        <v>117</v>
      </c>
      <c r="Z34" s="193" t="s">
        <v>24</v>
      </c>
      <c r="AA34" s="193" t="s">
        <v>24</v>
      </c>
      <c r="AB34">
        <f>SUM(U34,W34)</f>
        <v>90</v>
      </c>
    </row>
    <row r="35" spans="1:28" ht="15">
      <c r="A35" s="2">
        <v>1985</v>
      </c>
      <c r="B35" s="183">
        <v>244</v>
      </c>
      <c r="C35" s="198">
        <v>552</v>
      </c>
      <c r="D35" s="103">
        <f t="shared" ref="D35:D57" si="7">B35/C35</f>
        <v>0.4420289855072464</v>
      </c>
      <c r="E35" s="121">
        <v>74</v>
      </c>
      <c r="F35" s="198">
        <v>158</v>
      </c>
      <c r="G35" s="164">
        <f t="shared" ref="G35:G58" si="8">E35/F35</f>
        <v>0.46835443037974683</v>
      </c>
      <c r="H35" s="183">
        <v>71</v>
      </c>
      <c r="I35" s="198">
        <v>147</v>
      </c>
      <c r="J35" s="103">
        <f t="shared" ref="J35:J58" si="9">H35/I35</f>
        <v>0.48299319727891155</v>
      </c>
      <c r="K35" s="179">
        <v>50</v>
      </c>
      <c r="L35" s="197">
        <v>93</v>
      </c>
      <c r="M35" s="103">
        <f t="shared" ref="M35:M52" si="10">K35/L35</f>
        <v>0.5376344086021505</v>
      </c>
      <c r="N35" s="185">
        <f t="shared" ref="N35:N56" si="11">B35+E35+H35+K35</f>
        <v>439</v>
      </c>
      <c r="O35" s="152">
        <f t="shared" ref="O35:O56" si="12">C35+F35+I35+L35</f>
        <v>950</v>
      </c>
      <c r="P35" s="153">
        <f t="shared" ref="P35:P52" si="13">N35/O35</f>
        <v>0.46210526315789474</v>
      </c>
      <c r="T35" s="191">
        <v>1985</v>
      </c>
      <c r="U35" s="193">
        <v>22</v>
      </c>
      <c r="V35" s="193">
        <v>552</v>
      </c>
      <c r="W35" s="193">
        <v>71</v>
      </c>
      <c r="X35" s="193">
        <v>158</v>
      </c>
      <c r="Y35" s="193">
        <v>147</v>
      </c>
      <c r="Z35" s="193" t="s">
        <v>24</v>
      </c>
      <c r="AA35" s="193" t="s">
        <v>24</v>
      </c>
      <c r="AB35">
        <f t="shared" ref="AB35:AB58" si="14">SUM(U35,W35)</f>
        <v>93</v>
      </c>
    </row>
    <row r="36" spans="1:28" ht="15">
      <c r="A36" s="2">
        <v>1986</v>
      </c>
      <c r="B36" s="183">
        <v>451</v>
      </c>
      <c r="C36" s="198">
        <v>1016</v>
      </c>
      <c r="D36" s="103">
        <f t="shared" si="7"/>
        <v>0.44389763779527558</v>
      </c>
      <c r="E36" s="121">
        <v>97</v>
      </c>
      <c r="F36" s="198">
        <v>232</v>
      </c>
      <c r="G36" s="164">
        <f t="shared" si="8"/>
        <v>0.41810344827586204</v>
      </c>
      <c r="H36" s="183">
        <v>114</v>
      </c>
      <c r="I36" s="198">
        <v>265</v>
      </c>
      <c r="J36" s="103">
        <f t="shared" si="9"/>
        <v>0.43018867924528303</v>
      </c>
      <c r="K36" s="179">
        <v>68</v>
      </c>
      <c r="L36" s="197">
        <v>137</v>
      </c>
      <c r="M36" s="103">
        <f t="shared" si="10"/>
        <v>0.49635036496350365</v>
      </c>
      <c r="N36" s="185">
        <f t="shared" si="11"/>
        <v>730</v>
      </c>
      <c r="O36" s="152">
        <f t="shared" si="12"/>
        <v>1650</v>
      </c>
      <c r="P36" s="153">
        <f t="shared" si="13"/>
        <v>0.44242424242424244</v>
      </c>
      <c r="T36" s="191">
        <v>1986</v>
      </c>
      <c r="U36" s="193">
        <v>23</v>
      </c>
      <c r="V36" s="193">
        <v>1016</v>
      </c>
      <c r="W36" s="193">
        <v>114</v>
      </c>
      <c r="X36" s="193">
        <v>232</v>
      </c>
      <c r="Y36" s="193">
        <v>265</v>
      </c>
      <c r="Z36" s="193" t="s">
        <v>24</v>
      </c>
      <c r="AA36" s="193" t="s">
        <v>24</v>
      </c>
      <c r="AB36">
        <f t="shared" si="14"/>
        <v>137</v>
      </c>
    </row>
    <row r="37" spans="1:28" ht="15">
      <c r="A37" s="2">
        <v>1987</v>
      </c>
      <c r="B37" s="183">
        <v>492</v>
      </c>
      <c r="C37" s="198">
        <v>1016</v>
      </c>
      <c r="D37" s="103">
        <f t="shared" si="7"/>
        <v>0.48425196850393698</v>
      </c>
      <c r="E37" s="121">
        <v>98</v>
      </c>
      <c r="F37" s="198">
        <v>236</v>
      </c>
      <c r="G37" s="164">
        <f t="shared" si="8"/>
        <v>0.4152542372881356</v>
      </c>
      <c r="H37" s="183">
        <v>87</v>
      </c>
      <c r="I37" s="198">
        <v>187</v>
      </c>
      <c r="J37" s="103">
        <f t="shared" si="9"/>
        <v>0.46524064171122997</v>
      </c>
      <c r="K37" s="179">
        <v>64</v>
      </c>
      <c r="L37" s="197">
        <v>148</v>
      </c>
      <c r="M37" s="103">
        <f t="shared" si="10"/>
        <v>0.43243243243243246</v>
      </c>
      <c r="N37" s="185">
        <f t="shared" si="11"/>
        <v>741</v>
      </c>
      <c r="O37" s="152">
        <f t="shared" si="12"/>
        <v>1587</v>
      </c>
      <c r="P37" s="153">
        <f t="shared" si="13"/>
        <v>0.46691871455576561</v>
      </c>
      <c r="T37" s="191">
        <v>1987</v>
      </c>
      <c r="U37" s="193">
        <v>40</v>
      </c>
      <c r="V37" s="193">
        <v>1016</v>
      </c>
      <c r="W37" s="193">
        <v>108</v>
      </c>
      <c r="X37" s="193">
        <v>236</v>
      </c>
      <c r="Y37" s="193">
        <v>187</v>
      </c>
      <c r="Z37" s="193" t="s">
        <v>24</v>
      </c>
      <c r="AA37" s="193" t="s">
        <v>24</v>
      </c>
      <c r="AB37">
        <f t="shared" si="14"/>
        <v>148</v>
      </c>
    </row>
    <row r="38" spans="1:28" ht="15">
      <c r="A38" s="2">
        <v>1988</v>
      </c>
      <c r="B38" s="183">
        <v>589</v>
      </c>
      <c r="C38" s="198">
        <v>1502</v>
      </c>
      <c r="D38" s="103">
        <f t="shared" si="7"/>
        <v>0.39214380825565914</v>
      </c>
      <c r="E38" s="121">
        <v>355</v>
      </c>
      <c r="F38" s="198">
        <v>851</v>
      </c>
      <c r="G38" s="164">
        <f t="shared" si="8"/>
        <v>0.41715628672150412</v>
      </c>
      <c r="H38" s="183">
        <v>147</v>
      </c>
      <c r="I38" s="198">
        <v>398</v>
      </c>
      <c r="J38" s="103">
        <f t="shared" si="9"/>
        <v>0.3693467336683417</v>
      </c>
      <c r="K38" s="179">
        <v>69</v>
      </c>
      <c r="L38" s="197">
        <v>190</v>
      </c>
      <c r="M38" s="103">
        <f t="shared" si="10"/>
        <v>0.36315789473684212</v>
      </c>
      <c r="N38" s="185">
        <f t="shared" si="11"/>
        <v>1160</v>
      </c>
      <c r="O38" s="152">
        <f t="shared" si="12"/>
        <v>2941</v>
      </c>
      <c r="P38" s="153">
        <f t="shared" si="13"/>
        <v>0.39442366541992518</v>
      </c>
      <c r="T38" s="191">
        <v>1988</v>
      </c>
      <c r="U38" s="193">
        <v>41</v>
      </c>
      <c r="V38" s="193">
        <v>1502</v>
      </c>
      <c r="W38" s="193">
        <v>149</v>
      </c>
      <c r="X38" s="193">
        <v>851</v>
      </c>
      <c r="Y38" s="193">
        <v>398</v>
      </c>
      <c r="Z38" s="193" t="s">
        <v>24</v>
      </c>
      <c r="AA38" s="193" t="s">
        <v>24</v>
      </c>
      <c r="AB38">
        <f t="shared" si="14"/>
        <v>190</v>
      </c>
    </row>
    <row r="39" spans="1:28" ht="15">
      <c r="A39" s="2">
        <v>1989</v>
      </c>
      <c r="B39" s="183">
        <v>634</v>
      </c>
      <c r="C39" s="198">
        <v>1472</v>
      </c>
      <c r="D39" s="103">
        <f t="shared" si="7"/>
        <v>0.43070652173913043</v>
      </c>
      <c r="E39" s="121">
        <v>330</v>
      </c>
      <c r="F39" s="198">
        <v>734</v>
      </c>
      <c r="G39" s="164">
        <f t="shared" si="8"/>
        <v>0.44959128065395093</v>
      </c>
      <c r="H39" s="183">
        <v>145</v>
      </c>
      <c r="I39" s="198">
        <v>330</v>
      </c>
      <c r="J39" s="103">
        <f t="shared" si="9"/>
        <v>0.43939393939393939</v>
      </c>
      <c r="K39" s="179">
        <v>46</v>
      </c>
      <c r="L39" s="197">
        <v>99</v>
      </c>
      <c r="M39" s="103">
        <f t="shared" si="10"/>
        <v>0.46464646464646464</v>
      </c>
      <c r="N39" s="185">
        <f t="shared" si="11"/>
        <v>1155</v>
      </c>
      <c r="O39" s="152">
        <f t="shared" si="12"/>
        <v>2635</v>
      </c>
      <c r="P39" s="153">
        <f t="shared" si="13"/>
        <v>0.43833017077798864</v>
      </c>
      <c r="T39" s="191">
        <v>1989</v>
      </c>
      <c r="U39" s="193">
        <v>26</v>
      </c>
      <c r="V39" s="193">
        <v>1472</v>
      </c>
      <c r="W39" s="193">
        <v>73</v>
      </c>
      <c r="X39" s="193">
        <v>734</v>
      </c>
      <c r="Y39" s="193">
        <v>330</v>
      </c>
      <c r="Z39" s="193" t="s">
        <v>24</v>
      </c>
      <c r="AA39" s="193" t="s">
        <v>24</v>
      </c>
      <c r="AB39">
        <f t="shared" si="14"/>
        <v>99</v>
      </c>
    </row>
    <row r="40" spans="1:28" ht="15">
      <c r="A40" s="2">
        <v>1990</v>
      </c>
      <c r="B40" s="183">
        <v>931</v>
      </c>
      <c r="C40" s="198">
        <v>2282</v>
      </c>
      <c r="D40" s="103">
        <f t="shared" si="7"/>
        <v>0.40797546012269936</v>
      </c>
      <c r="E40" s="121">
        <v>254</v>
      </c>
      <c r="F40" s="198">
        <v>643</v>
      </c>
      <c r="G40" s="164">
        <f t="shared" si="8"/>
        <v>0.39502332814930013</v>
      </c>
      <c r="H40" s="183">
        <v>103</v>
      </c>
      <c r="I40" s="198">
        <v>270</v>
      </c>
      <c r="J40" s="103">
        <f t="shared" si="9"/>
        <v>0.38148148148148148</v>
      </c>
      <c r="K40" s="179">
        <v>29</v>
      </c>
      <c r="L40" s="197">
        <v>46</v>
      </c>
      <c r="M40" s="103">
        <f t="shared" si="10"/>
        <v>0.63043478260869568</v>
      </c>
      <c r="N40" s="185">
        <f t="shared" si="11"/>
        <v>1317</v>
      </c>
      <c r="O40" s="152">
        <f t="shared" si="12"/>
        <v>3241</v>
      </c>
      <c r="P40" s="153">
        <f t="shared" si="13"/>
        <v>0.40635606294353593</v>
      </c>
      <c r="T40" s="191">
        <v>1990</v>
      </c>
      <c r="U40" s="193">
        <v>11</v>
      </c>
      <c r="V40" s="193">
        <v>2282</v>
      </c>
      <c r="W40" s="193">
        <v>35</v>
      </c>
      <c r="X40" s="193">
        <v>643</v>
      </c>
      <c r="Y40" s="193">
        <v>270</v>
      </c>
      <c r="Z40" s="193" t="s">
        <v>24</v>
      </c>
      <c r="AA40" s="193" t="s">
        <v>24</v>
      </c>
      <c r="AB40">
        <f t="shared" si="14"/>
        <v>46</v>
      </c>
    </row>
    <row r="41" spans="1:28" ht="15">
      <c r="A41" s="2">
        <v>1991</v>
      </c>
      <c r="B41" s="183">
        <v>1391</v>
      </c>
      <c r="C41" s="198">
        <v>3472</v>
      </c>
      <c r="D41" s="103">
        <f t="shared" si="7"/>
        <v>0.40063364055299538</v>
      </c>
      <c r="E41" s="121">
        <v>297</v>
      </c>
      <c r="F41" s="198">
        <v>733</v>
      </c>
      <c r="G41" s="164">
        <f t="shared" si="8"/>
        <v>0.40518417462482947</v>
      </c>
      <c r="H41" s="183">
        <v>93</v>
      </c>
      <c r="I41" s="198">
        <v>208</v>
      </c>
      <c r="J41" s="103">
        <f t="shared" si="9"/>
        <v>0.44711538461538464</v>
      </c>
      <c r="K41" s="179">
        <v>17</v>
      </c>
      <c r="L41" s="197">
        <v>33</v>
      </c>
      <c r="M41" s="103">
        <f t="shared" si="10"/>
        <v>0.51515151515151514</v>
      </c>
      <c r="N41" s="185">
        <f t="shared" si="11"/>
        <v>1798</v>
      </c>
      <c r="O41" s="152">
        <f t="shared" si="12"/>
        <v>4446</v>
      </c>
      <c r="P41" s="153">
        <f t="shared" si="13"/>
        <v>0.40440845704003597</v>
      </c>
      <c r="T41" s="191">
        <v>1991</v>
      </c>
      <c r="U41" s="193">
        <v>7</v>
      </c>
      <c r="V41" s="193">
        <v>3472</v>
      </c>
      <c r="W41" s="193">
        <v>26</v>
      </c>
      <c r="X41" s="193">
        <v>733</v>
      </c>
      <c r="Y41" s="193">
        <v>208</v>
      </c>
      <c r="Z41" s="193" t="s">
        <v>24</v>
      </c>
      <c r="AA41" s="193" t="s">
        <v>24</v>
      </c>
      <c r="AB41">
        <f t="shared" si="14"/>
        <v>33</v>
      </c>
    </row>
    <row r="42" spans="1:28" ht="15">
      <c r="A42" s="2">
        <v>1992</v>
      </c>
      <c r="B42" s="183">
        <v>1628</v>
      </c>
      <c r="C42" s="198">
        <v>4798</v>
      </c>
      <c r="D42" s="103">
        <f t="shared" si="7"/>
        <v>0.33930804501875783</v>
      </c>
      <c r="E42" s="121">
        <v>414</v>
      </c>
      <c r="F42" s="198">
        <v>1011</v>
      </c>
      <c r="G42" s="164">
        <f t="shared" si="8"/>
        <v>0.40949554896142432</v>
      </c>
      <c r="H42" s="183">
        <v>143</v>
      </c>
      <c r="I42" s="198">
        <v>414</v>
      </c>
      <c r="J42" s="103">
        <f t="shared" si="9"/>
        <v>0.34541062801932365</v>
      </c>
      <c r="K42" s="179">
        <v>11</v>
      </c>
      <c r="L42" s="197">
        <v>33</v>
      </c>
      <c r="M42" s="103">
        <f t="shared" si="10"/>
        <v>0.33333333333333331</v>
      </c>
      <c r="N42" s="185">
        <f t="shared" si="11"/>
        <v>2196</v>
      </c>
      <c r="O42" s="152">
        <f t="shared" si="12"/>
        <v>6256</v>
      </c>
      <c r="P42" s="153">
        <f t="shared" si="13"/>
        <v>0.35102301790281332</v>
      </c>
      <c r="T42" s="191">
        <v>1992</v>
      </c>
      <c r="U42" s="193">
        <v>3</v>
      </c>
      <c r="V42" s="193">
        <v>4798</v>
      </c>
      <c r="W42" s="193">
        <v>30</v>
      </c>
      <c r="X42" s="193">
        <v>1011</v>
      </c>
      <c r="Y42" s="193">
        <v>414</v>
      </c>
      <c r="Z42" s="193" t="s">
        <v>24</v>
      </c>
      <c r="AA42" s="193" t="s">
        <v>24</v>
      </c>
      <c r="AB42">
        <f t="shared" si="14"/>
        <v>33</v>
      </c>
    </row>
    <row r="43" spans="1:28" ht="15">
      <c r="A43" s="2">
        <v>1993</v>
      </c>
      <c r="B43" s="183">
        <v>1684</v>
      </c>
      <c r="C43" s="198">
        <v>4737</v>
      </c>
      <c r="D43" s="103">
        <f t="shared" si="7"/>
        <v>0.35549926113573993</v>
      </c>
      <c r="E43" s="121">
        <v>523</v>
      </c>
      <c r="F43" s="198">
        <v>1342</v>
      </c>
      <c r="G43" s="164">
        <f t="shared" si="8"/>
        <v>0.38971684053651268</v>
      </c>
      <c r="H43" s="183">
        <v>143</v>
      </c>
      <c r="I43" s="198">
        <v>445</v>
      </c>
      <c r="J43" s="103">
        <f t="shared" si="9"/>
        <v>0.32134831460674157</v>
      </c>
      <c r="K43" s="179">
        <v>15</v>
      </c>
      <c r="L43" s="197">
        <v>28</v>
      </c>
      <c r="M43" s="103">
        <f t="shared" si="10"/>
        <v>0.5357142857142857</v>
      </c>
      <c r="N43" s="185">
        <f t="shared" si="11"/>
        <v>2365</v>
      </c>
      <c r="O43" s="152">
        <f t="shared" si="12"/>
        <v>6552</v>
      </c>
      <c r="P43" s="153">
        <f t="shared" si="13"/>
        <v>0.36095848595848595</v>
      </c>
      <c r="T43" s="191">
        <v>1993</v>
      </c>
      <c r="U43" s="193">
        <v>4</v>
      </c>
      <c r="V43" s="193">
        <v>4737</v>
      </c>
      <c r="W43" s="193">
        <v>24</v>
      </c>
      <c r="X43" s="193">
        <v>1342</v>
      </c>
      <c r="Y43" s="193">
        <v>445</v>
      </c>
      <c r="Z43" s="193" t="s">
        <v>24</v>
      </c>
      <c r="AA43" s="193" t="s">
        <v>24</v>
      </c>
      <c r="AB43">
        <f t="shared" si="14"/>
        <v>28</v>
      </c>
    </row>
    <row r="44" spans="1:28" ht="15">
      <c r="A44" s="2">
        <v>1994</v>
      </c>
      <c r="B44" s="183">
        <v>1397</v>
      </c>
      <c r="C44" s="198">
        <v>4293</v>
      </c>
      <c r="D44" s="103">
        <f t="shared" si="7"/>
        <v>0.32541346377824365</v>
      </c>
      <c r="E44" s="121">
        <v>545</v>
      </c>
      <c r="F44" s="198">
        <v>1621</v>
      </c>
      <c r="G44" s="164">
        <f t="shared" si="8"/>
        <v>0.3362122146822949</v>
      </c>
      <c r="H44" s="183">
        <v>234</v>
      </c>
      <c r="I44" s="198">
        <v>741</v>
      </c>
      <c r="J44" s="103">
        <f t="shared" si="9"/>
        <v>0.31578947368421051</v>
      </c>
      <c r="K44" s="179">
        <v>26</v>
      </c>
      <c r="L44" s="197">
        <v>69</v>
      </c>
      <c r="M44" s="103">
        <f t="shared" si="10"/>
        <v>0.37681159420289856</v>
      </c>
      <c r="N44" s="185">
        <f t="shared" si="11"/>
        <v>2202</v>
      </c>
      <c r="O44" s="152">
        <f t="shared" si="12"/>
        <v>6724</v>
      </c>
      <c r="P44" s="153">
        <f t="shared" si="13"/>
        <v>0.32748364069006541</v>
      </c>
      <c r="T44" s="191">
        <v>1994</v>
      </c>
      <c r="U44" s="193">
        <v>5</v>
      </c>
      <c r="V44" s="193">
        <v>4293</v>
      </c>
      <c r="W44" s="193">
        <v>64</v>
      </c>
      <c r="X44" s="193">
        <v>1621</v>
      </c>
      <c r="Y44" s="193">
        <v>741</v>
      </c>
      <c r="Z44" s="193" t="s">
        <v>24</v>
      </c>
      <c r="AA44" s="193" t="s">
        <v>24</v>
      </c>
      <c r="AB44">
        <f t="shared" si="14"/>
        <v>69</v>
      </c>
    </row>
    <row r="45" spans="1:28" ht="15">
      <c r="A45" s="2">
        <v>1995</v>
      </c>
      <c r="B45" s="183">
        <v>1092</v>
      </c>
      <c r="C45" s="198">
        <v>3384</v>
      </c>
      <c r="D45" s="103">
        <f t="shared" si="7"/>
        <v>0.32269503546099293</v>
      </c>
      <c r="E45" s="121">
        <v>456</v>
      </c>
      <c r="F45" s="198">
        <v>1343</v>
      </c>
      <c r="G45" s="164">
        <f t="shared" si="8"/>
        <v>0.33953834698436336</v>
      </c>
      <c r="H45" s="183">
        <v>253</v>
      </c>
      <c r="I45" s="198">
        <v>826</v>
      </c>
      <c r="J45" s="103">
        <f t="shared" si="9"/>
        <v>0.30629539951573848</v>
      </c>
      <c r="K45" s="179">
        <v>30</v>
      </c>
      <c r="L45" s="197">
        <v>76</v>
      </c>
      <c r="M45" s="103">
        <f t="shared" si="10"/>
        <v>0.39473684210526316</v>
      </c>
      <c r="N45" s="185">
        <f t="shared" si="11"/>
        <v>1831</v>
      </c>
      <c r="O45" s="152">
        <f t="shared" si="12"/>
        <v>5629</v>
      </c>
      <c r="P45" s="153">
        <f t="shared" si="13"/>
        <v>0.3252798010303784</v>
      </c>
      <c r="T45" s="191">
        <v>1995</v>
      </c>
      <c r="U45" s="193">
        <v>9</v>
      </c>
      <c r="V45" s="193">
        <v>3384</v>
      </c>
      <c r="W45" s="193">
        <v>67</v>
      </c>
      <c r="X45" s="193">
        <v>1343</v>
      </c>
      <c r="Y45" s="193">
        <v>826</v>
      </c>
      <c r="Z45" s="193" t="s">
        <v>24</v>
      </c>
      <c r="AA45" s="193" t="s">
        <v>24</v>
      </c>
      <c r="AB45">
        <f t="shared" si="14"/>
        <v>76</v>
      </c>
    </row>
    <row r="46" spans="1:28" ht="15">
      <c r="A46" s="2">
        <v>1996</v>
      </c>
      <c r="B46" s="183">
        <v>5451</v>
      </c>
      <c r="C46" s="198">
        <v>15084</v>
      </c>
      <c r="D46" s="103">
        <f t="shared" si="7"/>
        <v>0.36137629276054095</v>
      </c>
      <c r="E46" s="121">
        <v>2197</v>
      </c>
      <c r="F46" s="198">
        <v>6491</v>
      </c>
      <c r="G46" s="164">
        <f t="shared" si="8"/>
        <v>0.33846864889847483</v>
      </c>
      <c r="H46" s="183">
        <v>655</v>
      </c>
      <c r="I46" s="198">
        <v>1885</v>
      </c>
      <c r="J46" s="103">
        <f t="shared" si="9"/>
        <v>0.34748010610079577</v>
      </c>
      <c r="K46" s="179">
        <v>10</v>
      </c>
      <c r="L46" s="197">
        <v>36</v>
      </c>
      <c r="M46" s="103">
        <f t="shared" si="10"/>
        <v>0.27777777777777779</v>
      </c>
      <c r="N46" s="185">
        <f t="shared" si="11"/>
        <v>8313</v>
      </c>
      <c r="O46" s="152">
        <f t="shared" si="12"/>
        <v>23496</v>
      </c>
      <c r="P46" s="153">
        <f t="shared" si="13"/>
        <v>0.35380490296220635</v>
      </c>
      <c r="T46" s="191">
        <v>1996</v>
      </c>
      <c r="U46" s="193">
        <v>7</v>
      </c>
      <c r="V46" s="193">
        <v>15084</v>
      </c>
      <c r="W46" s="193">
        <v>29</v>
      </c>
      <c r="X46" s="193">
        <v>6491</v>
      </c>
      <c r="Y46" s="193">
        <v>1885</v>
      </c>
      <c r="Z46" s="193" t="s">
        <v>24</v>
      </c>
      <c r="AA46" s="193" t="s">
        <v>24</v>
      </c>
      <c r="AB46">
        <f t="shared" si="14"/>
        <v>36</v>
      </c>
    </row>
    <row r="47" spans="1:28" ht="15">
      <c r="A47" s="2">
        <v>1997</v>
      </c>
      <c r="B47" s="183">
        <v>4607</v>
      </c>
      <c r="C47" s="198">
        <v>15180</v>
      </c>
      <c r="D47" s="103">
        <f t="shared" si="7"/>
        <v>0.30349143610013174</v>
      </c>
      <c r="E47" s="121">
        <v>1864</v>
      </c>
      <c r="F47" s="198">
        <v>6540</v>
      </c>
      <c r="G47" s="164">
        <f t="shared" si="8"/>
        <v>0.28501529051987767</v>
      </c>
      <c r="H47" s="183">
        <v>586</v>
      </c>
      <c r="I47" s="198">
        <v>2150</v>
      </c>
      <c r="J47" s="103">
        <f t="shared" si="9"/>
        <v>0.27255813953488373</v>
      </c>
      <c r="K47" s="179">
        <v>10</v>
      </c>
      <c r="L47" s="197">
        <v>47</v>
      </c>
      <c r="M47" s="103">
        <f t="shared" si="10"/>
        <v>0.21276595744680851</v>
      </c>
      <c r="N47" s="185">
        <f t="shared" si="11"/>
        <v>7067</v>
      </c>
      <c r="O47" s="152">
        <f t="shared" si="12"/>
        <v>23917</v>
      </c>
      <c r="P47" s="153">
        <f t="shared" si="13"/>
        <v>0.29548020236651756</v>
      </c>
      <c r="T47" s="191">
        <v>1997</v>
      </c>
      <c r="U47" s="193">
        <v>2</v>
      </c>
      <c r="V47" s="193">
        <v>15180</v>
      </c>
      <c r="W47" s="193">
        <v>45</v>
      </c>
      <c r="X47" s="193">
        <v>6540</v>
      </c>
      <c r="Y47" s="193">
        <v>2150</v>
      </c>
      <c r="Z47" s="193">
        <v>2</v>
      </c>
      <c r="AA47" s="193" t="s">
        <v>24</v>
      </c>
      <c r="AB47">
        <f t="shared" si="14"/>
        <v>47</v>
      </c>
    </row>
    <row r="48" spans="1:28" ht="15">
      <c r="A48" s="2">
        <v>1998</v>
      </c>
      <c r="B48" s="183">
        <v>3307</v>
      </c>
      <c r="C48" s="198">
        <v>14123</v>
      </c>
      <c r="D48" s="103">
        <f t="shared" si="7"/>
        <v>0.23415704878566876</v>
      </c>
      <c r="E48" s="121">
        <v>1869</v>
      </c>
      <c r="F48" s="198">
        <v>7471</v>
      </c>
      <c r="G48" s="164">
        <f t="shared" si="8"/>
        <v>0.2501673136126355</v>
      </c>
      <c r="H48" s="183">
        <v>407</v>
      </c>
      <c r="I48" s="198">
        <v>1695</v>
      </c>
      <c r="J48" s="103">
        <f t="shared" si="9"/>
        <v>0.240117994100295</v>
      </c>
      <c r="K48" s="179">
        <v>10</v>
      </c>
      <c r="L48" s="197">
        <v>19</v>
      </c>
      <c r="M48" s="103">
        <f t="shared" si="10"/>
        <v>0.52631578947368418</v>
      </c>
      <c r="N48" s="185">
        <f t="shared" si="11"/>
        <v>5593</v>
      </c>
      <c r="O48" s="152">
        <f t="shared" si="12"/>
        <v>23308</v>
      </c>
      <c r="P48" s="153">
        <f t="shared" si="13"/>
        <v>0.2399605285738802</v>
      </c>
      <c r="T48" s="191">
        <v>1998</v>
      </c>
      <c r="U48" s="193">
        <v>1</v>
      </c>
      <c r="V48" s="193">
        <v>14123</v>
      </c>
      <c r="W48" s="193">
        <v>18</v>
      </c>
      <c r="X48" s="193">
        <v>7471</v>
      </c>
      <c r="Y48" s="193">
        <v>1695</v>
      </c>
      <c r="Z48" s="193">
        <v>4</v>
      </c>
      <c r="AA48" s="193">
        <v>1</v>
      </c>
      <c r="AB48">
        <f t="shared" si="14"/>
        <v>19</v>
      </c>
    </row>
    <row r="49" spans="1:28" ht="15">
      <c r="A49" s="2">
        <v>1999</v>
      </c>
      <c r="B49" s="183">
        <v>2462</v>
      </c>
      <c r="C49" s="198">
        <v>12054</v>
      </c>
      <c r="D49" s="103">
        <f t="shared" si="7"/>
        <v>0.20424755267960842</v>
      </c>
      <c r="E49" s="121">
        <v>1120</v>
      </c>
      <c r="F49" s="198">
        <v>5383</v>
      </c>
      <c r="G49" s="164">
        <f t="shared" si="8"/>
        <v>0.20806241872561768</v>
      </c>
      <c r="H49" s="183">
        <v>402</v>
      </c>
      <c r="I49" s="198">
        <v>1877</v>
      </c>
      <c r="J49" s="103">
        <f t="shared" si="9"/>
        <v>0.21417155034629728</v>
      </c>
      <c r="K49" s="179">
        <v>4</v>
      </c>
      <c r="L49" s="197">
        <v>34</v>
      </c>
      <c r="M49" s="103">
        <f t="shared" si="10"/>
        <v>0.11764705882352941</v>
      </c>
      <c r="N49" s="185">
        <f t="shared" si="11"/>
        <v>3988</v>
      </c>
      <c r="O49" s="152">
        <f t="shared" si="12"/>
        <v>19348</v>
      </c>
      <c r="P49" s="153">
        <f t="shared" si="13"/>
        <v>0.20611949555509612</v>
      </c>
      <c r="T49" s="191">
        <v>1999</v>
      </c>
      <c r="U49" s="193">
        <v>2</v>
      </c>
      <c r="V49" s="193">
        <v>12054</v>
      </c>
      <c r="W49" s="193">
        <v>32</v>
      </c>
      <c r="X49" s="193">
        <v>5383</v>
      </c>
      <c r="Y49" s="193">
        <v>1877</v>
      </c>
      <c r="Z49" s="193">
        <v>2</v>
      </c>
      <c r="AA49" s="193" t="s">
        <v>24</v>
      </c>
      <c r="AB49">
        <f t="shared" si="14"/>
        <v>34</v>
      </c>
    </row>
    <row r="50" spans="1:28" ht="15">
      <c r="A50" s="2">
        <v>2000</v>
      </c>
      <c r="B50" s="183">
        <v>2175</v>
      </c>
      <c r="C50" s="198">
        <v>12193</v>
      </c>
      <c r="D50" s="103">
        <f t="shared" si="7"/>
        <v>0.17838103830066432</v>
      </c>
      <c r="E50" s="121">
        <v>869</v>
      </c>
      <c r="F50" s="198">
        <v>5285</v>
      </c>
      <c r="G50" s="164">
        <f t="shared" si="8"/>
        <v>0.16442762535477767</v>
      </c>
      <c r="H50" s="183">
        <v>274</v>
      </c>
      <c r="I50" s="198">
        <v>1485</v>
      </c>
      <c r="J50" s="103">
        <f t="shared" si="9"/>
        <v>0.18451178451178452</v>
      </c>
      <c r="K50" s="179">
        <v>7</v>
      </c>
      <c r="L50" s="197">
        <v>34</v>
      </c>
      <c r="M50" s="103">
        <f t="shared" si="10"/>
        <v>0.20588235294117646</v>
      </c>
      <c r="N50" s="185">
        <f t="shared" si="11"/>
        <v>3325</v>
      </c>
      <c r="O50" s="152">
        <f t="shared" si="12"/>
        <v>18997</v>
      </c>
      <c r="P50" s="153">
        <f t="shared" si="13"/>
        <v>0.17502763594251725</v>
      </c>
      <c r="T50" s="191">
        <v>2000</v>
      </c>
      <c r="U50" s="193">
        <v>2</v>
      </c>
      <c r="V50" s="193">
        <v>12193</v>
      </c>
      <c r="W50" s="193">
        <v>32</v>
      </c>
      <c r="X50" s="193">
        <v>5285</v>
      </c>
      <c r="Y50" s="193">
        <v>1485</v>
      </c>
      <c r="Z50" s="193" t="s">
        <v>24</v>
      </c>
      <c r="AA50" s="193" t="s">
        <v>24</v>
      </c>
      <c r="AB50">
        <f t="shared" si="14"/>
        <v>34</v>
      </c>
    </row>
    <row r="51" spans="1:28" ht="15">
      <c r="A51" s="2">
        <v>2001</v>
      </c>
      <c r="B51" s="183">
        <v>1649</v>
      </c>
      <c r="C51" s="198">
        <v>10639</v>
      </c>
      <c r="D51" s="103">
        <f t="shared" si="7"/>
        <v>0.15499577027916159</v>
      </c>
      <c r="E51" s="121">
        <v>947</v>
      </c>
      <c r="F51" s="198">
        <v>6333</v>
      </c>
      <c r="G51" s="164">
        <f t="shared" si="8"/>
        <v>0.14953418600978999</v>
      </c>
      <c r="H51" s="183">
        <v>312</v>
      </c>
      <c r="I51" s="198">
        <v>1909</v>
      </c>
      <c r="J51" s="103">
        <f t="shared" si="9"/>
        <v>0.16343635411210058</v>
      </c>
      <c r="K51" s="179">
        <v>1</v>
      </c>
      <c r="L51" s="197">
        <v>16</v>
      </c>
      <c r="M51" s="103">
        <f t="shared" si="10"/>
        <v>6.25E-2</v>
      </c>
      <c r="N51" s="185">
        <f t="shared" si="11"/>
        <v>2909</v>
      </c>
      <c r="O51" s="152">
        <f t="shared" si="12"/>
        <v>18897</v>
      </c>
      <c r="P51" s="153">
        <f t="shared" si="13"/>
        <v>0.15393977880086787</v>
      </c>
      <c r="T51" s="191">
        <v>2001</v>
      </c>
      <c r="U51" s="193">
        <v>1</v>
      </c>
      <c r="V51" s="193">
        <v>10639</v>
      </c>
      <c r="W51" s="193">
        <v>15</v>
      </c>
      <c r="X51" s="193">
        <v>6333</v>
      </c>
      <c r="Y51" s="193">
        <v>1909</v>
      </c>
      <c r="Z51" s="193">
        <v>2</v>
      </c>
      <c r="AA51" s="193" t="s">
        <v>24</v>
      </c>
      <c r="AB51">
        <f t="shared" si="14"/>
        <v>16</v>
      </c>
    </row>
    <row r="52" spans="1:28" ht="15">
      <c r="A52" s="2">
        <v>2002</v>
      </c>
      <c r="B52" s="183">
        <v>686</v>
      </c>
      <c r="C52" s="198">
        <v>4790</v>
      </c>
      <c r="D52" s="103">
        <f t="shared" si="7"/>
        <v>0.14321503131524008</v>
      </c>
      <c r="E52" s="121">
        <v>376</v>
      </c>
      <c r="F52" s="198">
        <v>3145</v>
      </c>
      <c r="G52" s="164">
        <f t="shared" si="8"/>
        <v>0.11955484896661367</v>
      </c>
      <c r="H52" s="183">
        <v>215</v>
      </c>
      <c r="I52" s="198">
        <v>1247</v>
      </c>
      <c r="J52" s="103">
        <f t="shared" si="9"/>
        <v>0.17241379310344829</v>
      </c>
      <c r="K52" s="179">
        <v>2</v>
      </c>
      <c r="L52" s="197">
        <v>15</v>
      </c>
      <c r="M52" s="103">
        <f t="shared" si="10"/>
        <v>0.13333333333333333</v>
      </c>
      <c r="N52" s="185">
        <f t="shared" si="11"/>
        <v>1279</v>
      </c>
      <c r="O52" s="152">
        <f t="shared" si="12"/>
        <v>9197</v>
      </c>
      <c r="P52" s="153">
        <f t="shared" si="13"/>
        <v>0.13906708709361748</v>
      </c>
      <c r="T52" s="191">
        <v>2002</v>
      </c>
      <c r="U52" s="193">
        <v>1</v>
      </c>
      <c r="V52" s="193">
        <v>4790</v>
      </c>
      <c r="W52" s="193">
        <v>14</v>
      </c>
      <c r="X52" s="193">
        <v>3145</v>
      </c>
      <c r="Y52" s="193">
        <v>1247</v>
      </c>
      <c r="Z52" s="193" t="s">
        <v>24</v>
      </c>
      <c r="AA52" s="193" t="s">
        <v>24</v>
      </c>
      <c r="AB52">
        <f t="shared" si="14"/>
        <v>15</v>
      </c>
    </row>
    <row r="53" spans="1:28" ht="15">
      <c r="A53" s="2">
        <v>2003</v>
      </c>
      <c r="B53" s="183">
        <v>498</v>
      </c>
      <c r="C53" s="198">
        <v>4611</v>
      </c>
      <c r="D53" s="103">
        <f t="shared" si="7"/>
        <v>0.10800260247234873</v>
      </c>
      <c r="E53" s="121">
        <v>196</v>
      </c>
      <c r="F53" s="198">
        <v>2361</v>
      </c>
      <c r="G53" s="164">
        <f t="shared" si="8"/>
        <v>8.3015671325709445E-2</v>
      </c>
      <c r="H53" s="183">
        <v>135</v>
      </c>
      <c r="I53" s="198">
        <v>1341</v>
      </c>
      <c r="J53" s="103">
        <f t="shared" si="9"/>
        <v>0.10067114093959731</v>
      </c>
      <c r="K53" s="179">
        <v>1</v>
      </c>
      <c r="L53" s="197">
        <v>26</v>
      </c>
      <c r="M53" s="103">
        <f>K53/L53</f>
        <v>3.8461538461538464E-2</v>
      </c>
      <c r="N53" s="185">
        <f t="shared" si="11"/>
        <v>830</v>
      </c>
      <c r="O53" s="152">
        <f t="shared" si="12"/>
        <v>8339</v>
      </c>
      <c r="P53" s="153">
        <f t="shared" ref="P53:P58" si="15">N53/O53</f>
        <v>9.9532318023743849E-2</v>
      </c>
      <c r="T53" s="191">
        <v>2003</v>
      </c>
      <c r="U53" s="193">
        <v>18</v>
      </c>
      <c r="V53" s="193">
        <v>4611</v>
      </c>
      <c r="W53" s="193">
        <v>8</v>
      </c>
      <c r="X53" s="193">
        <v>2361</v>
      </c>
      <c r="Y53" s="193">
        <v>1341</v>
      </c>
      <c r="Z53" s="193">
        <v>2</v>
      </c>
      <c r="AA53" s="193" t="s">
        <v>24</v>
      </c>
      <c r="AB53">
        <f t="shared" si="14"/>
        <v>26</v>
      </c>
    </row>
    <row r="54" spans="1:28" ht="15">
      <c r="A54" s="2">
        <v>2004</v>
      </c>
      <c r="B54" s="183">
        <v>110</v>
      </c>
      <c r="C54" s="198">
        <v>1425</v>
      </c>
      <c r="D54" s="103">
        <f t="shared" si="7"/>
        <v>7.7192982456140355E-2</v>
      </c>
      <c r="E54" s="121">
        <v>47</v>
      </c>
      <c r="F54" s="198">
        <v>691</v>
      </c>
      <c r="G54" s="164">
        <f t="shared" si="8"/>
        <v>6.8017366136034735E-2</v>
      </c>
      <c r="H54" s="183">
        <v>37</v>
      </c>
      <c r="I54" s="198">
        <v>389</v>
      </c>
      <c r="J54" s="103">
        <f t="shared" si="9"/>
        <v>9.5115681233933158E-2</v>
      </c>
      <c r="K54" s="179">
        <v>0</v>
      </c>
      <c r="L54" s="197">
        <v>2</v>
      </c>
      <c r="M54" s="103">
        <f>K54/L54</f>
        <v>0</v>
      </c>
      <c r="N54" s="185">
        <f t="shared" si="11"/>
        <v>194</v>
      </c>
      <c r="O54" s="152">
        <f t="shared" si="12"/>
        <v>2507</v>
      </c>
      <c r="P54" s="153">
        <f t="shared" si="15"/>
        <v>7.7383326685281209E-2</v>
      </c>
      <c r="T54" s="191">
        <v>2004</v>
      </c>
      <c r="U54" s="193" t="s">
        <v>24</v>
      </c>
      <c r="V54" s="193">
        <v>1425</v>
      </c>
      <c r="W54" s="193">
        <v>2</v>
      </c>
      <c r="X54" s="193">
        <v>691</v>
      </c>
      <c r="Y54" s="193">
        <v>389</v>
      </c>
      <c r="Z54" s="193" t="s">
        <v>24</v>
      </c>
      <c r="AA54" s="193" t="s">
        <v>24</v>
      </c>
      <c r="AB54">
        <f t="shared" si="14"/>
        <v>2</v>
      </c>
    </row>
    <row r="55" spans="1:28" ht="15">
      <c r="A55" s="2">
        <v>2005</v>
      </c>
      <c r="B55" s="183">
        <v>44</v>
      </c>
      <c r="C55" s="198">
        <v>918</v>
      </c>
      <c r="D55" s="103">
        <f t="shared" si="7"/>
        <v>4.793028322440087E-2</v>
      </c>
      <c r="E55" s="121">
        <v>15</v>
      </c>
      <c r="F55" s="198">
        <v>361</v>
      </c>
      <c r="G55" s="164">
        <f t="shared" si="8"/>
        <v>4.1551246537396121E-2</v>
      </c>
      <c r="H55" s="183">
        <v>8</v>
      </c>
      <c r="I55" s="198">
        <v>178</v>
      </c>
      <c r="J55" s="103">
        <f t="shared" si="9"/>
        <v>4.49438202247191E-2</v>
      </c>
      <c r="K55" s="179">
        <v>0</v>
      </c>
      <c r="L55" s="197">
        <v>0</v>
      </c>
      <c r="M55" s="103">
        <v>0</v>
      </c>
      <c r="N55" s="185">
        <f t="shared" si="11"/>
        <v>67</v>
      </c>
      <c r="O55" s="152">
        <f t="shared" si="12"/>
        <v>1457</v>
      </c>
      <c r="P55" s="153">
        <f t="shared" si="15"/>
        <v>4.598490048043926E-2</v>
      </c>
      <c r="T55" s="191">
        <v>2005</v>
      </c>
      <c r="U55" s="193" t="s">
        <v>24</v>
      </c>
      <c r="V55" s="193">
        <v>918</v>
      </c>
      <c r="W55" s="193" t="s">
        <v>24</v>
      </c>
      <c r="X55" s="193">
        <v>361</v>
      </c>
      <c r="Y55" s="193">
        <v>178</v>
      </c>
      <c r="Z55" s="193" t="s">
        <v>24</v>
      </c>
      <c r="AA55" s="193" t="s">
        <v>24</v>
      </c>
      <c r="AB55">
        <f t="shared" si="14"/>
        <v>0</v>
      </c>
    </row>
    <row r="56" spans="1:28" ht="15">
      <c r="A56" s="177">
        <v>2006</v>
      </c>
      <c r="B56" s="183">
        <v>11</v>
      </c>
      <c r="C56" s="198">
        <v>345</v>
      </c>
      <c r="D56" s="103">
        <f t="shared" si="7"/>
        <v>3.1884057971014491E-2</v>
      </c>
      <c r="E56" s="121">
        <v>2</v>
      </c>
      <c r="F56" s="198">
        <v>155</v>
      </c>
      <c r="G56" s="164">
        <f t="shared" si="8"/>
        <v>1.2903225806451613E-2</v>
      </c>
      <c r="H56" s="183">
        <v>7</v>
      </c>
      <c r="I56" s="198">
        <v>90</v>
      </c>
      <c r="J56" s="103">
        <f t="shared" si="9"/>
        <v>7.7777777777777779E-2</v>
      </c>
      <c r="K56" s="179">
        <v>0</v>
      </c>
      <c r="L56" s="197">
        <v>1</v>
      </c>
      <c r="M56" s="103">
        <f>K56/L56</f>
        <v>0</v>
      </c>
      <c r="N56" s="185">
        <f t="shared" si="11"/>
        <v>20</v>
      </c>
      <c r="O56" s="152">
        <f t="shared" si="12"/>
        <v>591</v>
      </c>
      <c r="P56" s="153">
        <f t="shared" si="15"/>
        <v>3.3840947546531303E-2</v>
      </c>
      <c r="T56" s="191">
        <v>2006</v>
      </c>
      <c r="U56" s="193">
        <v>1</v>
      </c>
      <c r="V56" s="193">
        <v>345</v>
      </c>
      <c r="W56" s="193" t="s">
        <v>24</v>
      </c>
      <c r="X56" s="193">
        <v>155</v>
      </c>
      <c r="Y56" s="193">
        <v>90</v>
      </c>
      <c r="Z56" s="193" t="s">
        <v>24</v>
      </c>
      <c r="AA56" s="193" t="s">
        <v>24</v>
      </c>
      <c r="AB56">
        <f t="shared" si="14"/>
        <v>1</v>
      </c>
    </row>
    <row r="57" spans="1:28" ht="15.75" thickBot="1">
      <c r="A57" s="2">
        <v>2007</v>
      </c>
      <c r="B57" s="202">
        <v>1</v>
      </c>
      <c r="C57" s="203">
        <v>21</v>
      </c>
      <c r="D57" s="104">
        <f t="shared" si="7"/>
        <v>4.7619047619047616E-2</v>
      </c>
      <c r="E57" s="205">
        <v>0</v>
      </c>
      <c r="F57" s="203">
        <v>1</v>
      </c>
      <c r="G57" s="165">
        <f t="shared" si="8"/>
        <v>0</v>
      </c>
      <c r="H57" s="202">
        <v>0</v>
      </c>
      <c r="I57" s="203">
        <v>3</v>
      </c>
      <c r="J57" s="104">
        <f t="shared" si="9"/>
        <v>0</v>
      </c>
      <c r="K57" s="204">
        <v>0</v>
      </c>
      <c r="L57" s="200">
        <v>0</v>
      </c>
      <c r="M57" s="104">
        <v>0</v>
      </c>
      <c r="N57" s="186">
        <f>B57+E57+H57+K57</f>
        <v>1</v>
      </c>
      <c r="O57" s="154">
        <f>C57+F57+I57+L57</f>
        <v>25</v>
      </c>
      <c r="P57" s="155">
        <f t="shared" si="15"/>
        <v>0.04</v>
      </c>
      <c r="T57" s="191">
        <v>2007</v>
      </c>
      <c r="U57" s="193" t="s">
        <v>24</v>
      </c>
      <c r="V57" s="193">
        <v>21</v>
      </c>
      <c r="W57" s="193" t="s">
        <v>24</v>
      </c>
      <c r="X57" s="193">
        <v>1</v>
      </c>
      <c r="Y57" s="193">
        <v>3</v>
      </c>
      <c r="Z57" s="193" t="s">
        <v>24</v>
      </c>
      <c r="AA57" s="193" t="s">
        <v>24</v>
      </c>
      <c r="AB57">
        <f t="shared" si="14"/>
        <v>0</v>
      </c>
    </row>
    <row r="58" spans="1:28" ht="16.5" thickBot="1">
      <c r="A58" s="108" t="s">
        <v>6</v>
      </c>
      <c r="B58" s="169">
        <f>SUM(B34:B57)</f>
        <v>31718</v>
      </c>
      <c r="C58" s="166">
        <f>SUM(C34:C57)</f>
        <v>120372</v>
      </c>
      <c r="D58" s="167">
        <f>B58/C58</f>
        <v>0.26349981723324362</v>
      </c>
      <c r="E58" s="169">
        <f>SUM(E34:E57)</f>
        <v>13011</v>
      </c>
      <c r="F58" s="166">
        <f>SUM(F34:F57)</f>
        <v>53253</v>
      </c>
      <c r="G58" s="167">
        <f t="shared" si="8"/>
        <v>0.24432426342177904</v>
      </c>
      <c r="H58" s="169">
        <f>SUM(H34:H57)</f>
        <v>4622</v>
      </c>
      <c r="I58" s="166">
        <f>SUM(I34:I57)</f>
        <v>18597</v>
      </c>
      <c r="J58" s="167">
        <f t="shared" si="9"/>
        <v>0.24853470989944615</v>
      </c>
      <c r="K58" s="169">
        <f>SUM(K34:K57)</f>
        <v>520</v>
      </c>
      <c r="L58" s="166">
        <f>SUM(L34:L57)</f>
        <v>1272</v>
      </c>
      <c r="M58" s="168">
        <f>K58/L58</f>
        <v>0.4088050314465409</v>
      </c>
      <c r="N58" s="188">
        <f>SUM(N34:N57)</f>
        <v>49871</v>
      </c>
      <c r="O58" s="189">
        <f>SUM(O34:O57)</f>
        <v>193494</v>
      </c>
      <c r="P58" s="160">
        <f t="shared" si="15"/>
        <v>0.25773925806484954</v>
      </c>
      <c r="U58">
        <f t="shared" ref="U58:AA58" si="16">SUM(U34:U57)</f>
        <v>256</v>
      </c>
      <c r="V58">
        <f t="shared" si="16"/>
        <v>120372</v>
      </c>
      <c r="W58">
        <f t="shared" si="16"/>
        <v>1016</v>
      </c>
      <c r="X58">
        <f t="shared" si="16"/>
        <v>53253</v>
      </c>
      <c r="Y58">
        <f t="shared" si="16"/>
        <v>18597</v>
      </c>
      <c r="Z58">
        <f t="shared" si="16"/>
        <v>12</v>
      </c>
      <c r="AA58">
        <f t="shared" si="16"/>
        <v>1</v>
      </c>
      <c r="AB58">
        <f t="shared" si="14"/>
        <v>1272</v>
      </c>
    </row>
  </sheetData>
  <mergeCells count="12">
    <mergeCell ref="K1:M1"/>
    <mergeCell ref="N1:P1"/>
    <mergeCell ref="A1:A2"/>
    <mergeCell ref="B1:D1"/>
    <mergeCell ref="E1:G1"/>
    <mergeCell ref="H1:J1"/>
    <mergeCell ref="K32:M32"/>
    <mergeCell ref="N32:P32"/>
    <mergeCell ref="A32:A33"/>
    <mergeCell ref="B32:D32"/>
    <mergeCell ref="E32:G32"/>
    <mergeCell ref="H32:J32"/>
  </mergeCells>
  <phoneticPr fontId="0"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W32"/>
  <sheetViews>
    <sheetView zoomScale="80" zoomScaleNormal="80" workbookViewId="0"/>
  </sheetViews>
  <sheetFormatPr defaultRowHeight="12.75"/>
  <cols>
    <col min="1" max="1" width="10.140625" style="37" customWidth="1"/>
    <col min="2" max="2" width="10.85546875" style="37" bestFit="1" customWidth="1"/>
    <col min="3" max="3" width="8.140625" style="37" bestFit="1" customWidth="1"/>
    <col min="4" max="5" width="10.85546875" style="37" bestFit="1" customWidth="1"/>
    <col min="6" max="6" width="8" style="37" bestFit="1" customWidth="1"/>
    <col min="7" max="8" width="10.85546875" style="37" bestFit="1" customWidth="1"/>
    <col min="9" max="9" width="8" style="37" bestFit="1" customWidth="1"/>
    <col min="10" max="11" width="10.85546875" style="37" bestFit="1" customWidth="1"/>
    <col min="12" max="12" width="8" style="37" bestFit="1" customWidth="1"/>
    <col min="13" max="14" width="10.85546875" style="37" bestFit="1" customWidth="1"/>
    <col min="15" max="15" width="8" style="37" bestFit="1" customWidth="1"/>
    <col min="16" max="17" width="10.85546875" style="37" bestFit="1" customWidth="1"/>
    <col min="18" max="18" width="8" style="37" bestFit="1" customWidth="1"/>
    <col min="19" max="20" width="10.85546875" style="37" bestFit="1" customWidth="1"/>
    <col min="21" max="21" width="10.140625" style="37" customWidth="1"/>
    <col min="22" max="22" width="10.85546875" style="37" bestFit="1" customWidth="1"/>
    <col min="23" max="23" width="10.42578125" style="37" customWidth="1"/>
    <col min="24" max="16384" width="9.140625" style="37"/>
  </cols>
  <sheetData>
    <row r="1" spans="1:22" ht="26.25">
      <c r="A1" s="219" t="s">
        <v>199</v>
      </c>
    </row>
    <row r="2" spans="1:22" ht="18">
      <c r="A2" s="32" t="s">
        <v>108</v>
      </c>
      <c r="Q2" s="33"/>
    </row>
    <row r="3" spans="1:22" ht="14.25">
      <c r="A3" s="36"/>
      <c r="Q3" s="33"/>
    </row>
    <row r="4" spans="1:22" ht="12.75" customHeight="1">
      <c r="A4" s="601" t="s">
        <v>203</v>
      </c>
      <c r="B4" s="601"/>
      <c r="C4" s="601"/>
      <c r="D4" s="601"/>
      <c r="E4" s="601"/>
      <c r="F4" s="601"/>
      <c r="G4" s="601"/>
      <c r="H4" s="601"/>
      <c r="I4" s="601"/>
      <c r="J4" s="601"/>
      <c r="K4" s="601"/>
      <c r="L4" s="601"/>
      <c r="M4" s="601"/>
      <c r="N4" s="601"/>
      <c r="O4" s="601"/>
      <c r="P4" s="601"/>
      <c r="Q4" s="601"/>
      <c r="R4" s="601"/>
      <c r="S4" s="601"/>
      <c r="T4" s="601"/>
      <c r="U4" s="601"/>
      <c r="V4" s="601"/>
    </row>
    <row r="5" spans="1:22" ht="12.75" customHeight="1">
      <c r="A5" s="601"/>
      <c r="B5" s="601"/>
      <c r="C5" s="601"/>
      <c r="D5" s="601"/>
      <c r="E5" s="601"/>
      <c r="F5" s="601"/>
      <c r="G5" s="601"/>
      <c r="H5" s="601"/>
      <c r="I5" s="601"/>
      <c r="J5" s="601"/>
      <c r="K5" s="601"/>
      <c r="L5" s="601"/>
      <c r="M5" s="601"/>
      <c r="N5" s="601"/>
      <c r="O5" s="601"/>
      <c r="P5" s="601"/>
      <c r="Q5" s="601"/>
      <c r="R5" s="601"/>
      <c r="S5" s="601"/>
      <c r="T5" s="601"/>
      <c r="U5" s="601"/>
      <c r="V5" s="601"/>
    </row>
    <row r="6" spans="1:22" ht="12.75" customHeight="1">
      <c r="A6" s="601"/>
      <c r="B6" s="601"/>
      <c r="C6" s="601"/>
      <c r="D6" s="601"/>
      <c r="E6" s="601"/>
      <c r="F6" s="601"/>
      <c r="G6" s="601"/>
      <c r="H6" s="601"/>
      <c r="I6" s="601"/>
      <c r="J6" s="601"/>
      <c r="K6" s="601"/>
      <c r="L6" s="601"/>
      <c r="M6" s="601"/>
      <c r="N6" s="601"/>
      <c r="O6" s="601"/>
      <c r="P6" s="601"/>
      <c r="Q6" s="601"/>
      <c r="R6" s="601"/>
      <c r="S6" s="601"/>
      <c r="T6" s="601"/>
      <c r="U6" s="601"/>
      <c r="V6" s="601"/>
    </row>
    <row r="7" spans="1:22" ht="12.75" customHeight="1">
      <c r="A7" s="601"/>
      <c r="B7" s="601"/>
      <c r="C7" s="601"/>
      <c r="D7" s="601"/>
      <c r="E7" s="601"/>
      <c r="F7" s="601"/>
      <c r="G7" s="601"/>
      <c r="H7" s="601"/>
      <c r="I7" s="601"/>
      <c r="J7" s="601"/>
      <c r="K7" s="601"/>
      <c r="L7" s="601"/>
      <c r="M7" s="601"/>
      <c r="N7" s="601"/>
      <c r="O7" s="601"/>
      <c r="P7" s="601"/>
      <c r="Q7" s="601"/>
      <c r="R7" s="601"/>
      <c r="S7" s="601"/>
      <c r="T7" s="601"/>
      <c r="U7" s="601"/>
      <c r="V7" s="601"/>
    </row>
    <row r="8" spans="1:22" ht="20.25" customHeight="1">
      <c r="A8" s="601"/>
      <c r="B8" s="601"/>
      <c r="C8" s="601"/>
      <c r="D8" s="601"/>
      <c r="E8" s="601"/>
      <c r="F8" s="601"/>
      <c r="G8" s="601"/>
      <c r="H8" s="601"/>
      <c r="I8" s="601"/>
      <c r="J8" s="601"/>
      <c r="K8" s="601"/>
      <c r="L8" s="601"/>
      <c r="M8" s="601"/>
      <c r="N8" s="601"/>
      <c r="O8" s="601"/>
      <c r="P8" s="601"/>
      <c r="Q8" s="601"/>
      <c r="R8" s="601"/>
      <c r="S8" s="601"/>
      <c r="T8" s="601"/>
      <c r="U8" s="601"/>
      <c r="V8" s="601"/>
    </row>
    <row r="9" spans="1:22" ht="12.75" customHeight="1">
      <c r="Q9" s="33"/>
    </row>
    <row r="10" spans="1:22" ht="12.75" customHeight="1"/>
    <row r="11" spans="1:22" ht="12.75" customHeight="1" thickBot="1"/>
    <row r="12" spans="1:22" ht="12.75" customHeight="1">
      <c r="A12" s="591" t="s">
        <v>7</v>
      </c>
      <c r="B12" s="582" t="s">
        <v>12</v>
      </c>
      <c r="C12" s="583"/>
      <c r="D12" s="584"/>
      <c r="E12" s="582" t="s">
        <v>102</v>
      </c>
      <c r="F12" s="583"/>
      <c r="G12" s="584"/>
      <c r="H12" s="582" t="s">
        <v>104</v>
      </c>
      <c r="I12" s="583"/>
      <c r="J12" s="584"/>
      <c r="K12" s="582" t="s">
        <v>101</v>
      </c>
      <c r="L12" s="583"/>
      <c r="M12" s="584"/>
      <c r="N12" s="582" t="s">
        <v>103</v>
      </c>
      <c r="O12" s="583"/>
      <c r="P12" s="584"/>
      <c r="Q12" s="582" t="s">
        <v>105</v>
      </c>
      <c r="R12" s="583"/>
      <c r="S12" s="584"/>
      <c r="T12" s="582" t="s">
        <v>6</v>
      </c>
      <c r="U12" s="583"/>
      <c r="V12" s="584"/>
    </row>
    <row r="13" spans="1:22" s="174" customFormat="1" ht="26.25" thickBot="1">
      <c r="A13" s="592"/>
      <c r="B13" s="225" t="s">
        <v>150</v>
      </c>
      <c r="C13" s="226" t="s">
        <v>111</v>
      </c>
      <c r="D13" s="227" t="s">
        <v>151</v>
      </c>
      <c r="E13" s="225" t="s">
        <v>150</v>
      </c>
      <c r="F13" s="226" t="s">
        <v>111</v>
      </c>
      <c r="G13" s="227" t="s">
        <v>151</v>
      </c>
      <c r="H13" s="225" t="s">
        <v>150</v>
      </c>
      <c r="I13" s="226" t="s">
        <v>111</v>
      </c>
      <c r="J13" s="227" t="s">
        <v>151</v>
      </c>
      <c r="K13" s="225" t="s">
        <v>150</v>
      </c>
      <c r="L13" s="226" t="s">
        <v>111</v>
      </c>
      <c r="M13" s="227" t="s">
        <v>151</v>
      </c>
      <c r="N13" s="225" t="s">
        <v>150</v>
      </c>
      <c r="O13" s="226" t="s">
        <v>111</v>
      </c>
      <c r="P13" s="227" t="s">
        <v>151</v>
      </c>
      <c r="Q13" s="225" t="s">
        <v>150</v>
      </c>
      <c r="R13" s="226" t="s">
        <v>111</v>
      </c>
      <c r="S13" s="227" t="s">
        <v>151</v>
      </c>
      <c r="T13" s="225" t="s">
        <v>150</v>
      </c>
      <c r="U13" s="226" t="s">
        <v>111</v>
      </c>
      <c r="V13" s="227" t="s">
        <v>151</v>
      </c>
    </row>
    <row r="14" spans="1:22" ht="12.75" customHeight="1">
      <c r="A14" s="312">
        <v>2002</v>
      </c>
      <c r="B14" s="314">
        <v>3</v>
      </c>
      <c r="C14" s="315">
        <v>13989</v>
      </c>
      <c r="D14" s="302">
        <f t="shared" ref="D14:D29" si="0">IF(C14=0, "NA", B14/C14)</f>
        <v>2.1445421402530561E-4</v>
      </c>
      <c r="E14" s="314">
        <v>2</v>
      </c>
      <c r="F14" s="315">
        <v>10216</v>
      </c>
      <c r="G14" s="302">
        <f t="shared" ref="G14:G29" si="1">IF(F14=0, "NA", E14/F14)</f>
        <v>1.9577133907595928E-4</v>
      </c>
      <c r="H14" s="314"/>
      <c r="I14" s="315"/>
      <c r="J14" s="302"/>
      <c r="K14" s="314">
        <v>0</v>
      </c>
      <c r="L14" s="315">
        <v>29</v>
      </c>
      <c r="M14" s="302">
        <f t="shared" ref="M14:M29" si="2">IF(L14=0, "NA", K14/L14)</f>
        <v>0</v>
      </c>
      <c r="N14" s="314">
        <v>0</v>
      </c>
      <c r="O14" s="315">
        <v>0</v>
      </c>
      <c r="P14" s="302" t="s">
        <v>208</v>
      </c>
      <c r="Q14" s="314"/>
      <c r="R14" s="315"/>
      <c r="S14" s="302"/>
      <c r="T14" s="314">
        <f>SUM(Q14,N14,K14,H14,E14,B14)</f>
        <v>5</v>
      </c>
      <c r="U14" s="315">
        <f>SUM(R14,O14,L14,I14,F14,C14)</f>
        <v>24234</v>
      </c>
      <c r="V14" s="302">
        <f>IF(U14=0, "NA", T14/U14)</f>
        <v>2.0632169678963441E-4</v>
      </c>
    </row>
    <row r="15" spans="1:22" ht="12.75" customHeight="1">
      <c r="A15" s="312">
        <v>2003</v>
      </c>
      <c r="B15" s="316">
        <v>5</v>
      </c>
      <c r="C15" s="313">
        <v>13124</v>
      </c>
      <c r="D15" s="301">
        <f t="shared" si="0"/>
        <v>3.8098140810728437E-4</v>
      </c>
      <c r="E15" s="316">
        <v>3</v>
      </c>
      <c r="F15" s="313">
        <v>10721</v>
      </c>
      <c r="G15" s="301">
        <f t="shared" si="1"/>
        <v>2.7982464322357989E-4</v>
      </c>
      <c r="H15" s="316"/>
      <c r="I15" s="313"/>
      <c r="J15" s="301"/>
      <c r="K15" s="316">
        <v>0</v>
      </c>
      <c r="L15" s="313">
        <v>17</v>
      </c>
      <c r="M15" s="301">
        <f t="shared" si="2"/>
        <v>0</v>
      </c>
      <c r="N15" s="316">
        <v>0</v>
      </c>
      <c r="O15" s="313">
        <v>0</v>
      </c>
      <c r="P15" s="301" t="str">
        <f t="shared" ref="P15:P29" si="3">IF(O15=0, "NA", N15/O15)</f>
        <v>NA</v>
      </c>
      <c r="Q15" s="316"/>
      <c r="R15" s="313"/>
      <c r="S15" s="301"/>
      <c r="T15" s="316">
        <f>SUM(Q15,N15,K15,H15,E15,B15)</f>
        <v>8</v>
      </c>
      <c r="U15" s="313">
        <f>SUM(R15,O15,L15,I15,F15,C15)</f>
        <v>23862</v>
      </c>
      <c r="V15" s="301">
        <f>IF(U15=0, "NA", T15/U15)</f>
        <v>3.3526108456960859E-4</v>
      </c>
    </row>
    <row r="16" spans="1:22" ht="12.75" customHeight="1">
      <c r="A16" s="312">
        <v>2004</v>
      </c>
      <c r="B16" s="316">
        <v>1</v>
      </c>
      <c r="C16" s="313">
        <v>11813</v>
      </c>
      <c r="D16" s="301">
        <f t="shared" si="0"/>
        <v>8.4652501481418771E-5</v>
      </c>
      <c r="E16" s="316">
        <v>1</v>
      </c>
      <c r="F16" s="313">
        <v>11748</v>
      </c>
      <c r="G16" s="301">
        <f t="shared" si="1"/>
        <v>8.5120871637725564E-5</v>
      </c>
      <c r="H16" s="316"/>
      <c r="I16" s="313"/>
      <c r="J16" s="301"/>
      <c r="K16" s="316">
        <v>0</v>
      </c>
      <c r="L16" s="313">
        <v>16</v>
      </c>
      <c r="M16" s="301">
        <f t="shared" si="2"/>
        <v>0</v>
      </c>
      <c r="N16" s="316">
        <v>0</v>
      </c>
      <c r="O16" s="313">
        <v>0</v>
      </c>
      <c r="P16" s="301" t="str">
        <f t="shared" si="3"/>
        <v>NA</v>
      </c>
      <c r="Q16" s="316"/>
      <c r="R16" s="313"/>
      <c r="S16" s="301"/>
      <c r="T16" s="316">
        <f t="shared" ref="T16:U29" si="4">SUM(Q16,N16,K16,H16,E16,B16)</f>
        <v>2</v>
      </c>
      <c r="U16" s="313">
        <f t="shared" si="4"/>
        <v>23577</v>
      </c>
      <c r="V16" s="301">
        <f t="shared" ref="V16:V29" si="5">IF(U16=0, "NA", T16/U16)</f>
        <v>8.4828434491241469E-5</v>
      </c>
    </row>
    <row r="17" spans="1:23" ht="12.75" customHeight="1">
      <c r="A17" s="312">
        <v>2005</v>
      </c>
      <c r="B17" s="316">
        <v>2</v>
      </c>
      <c r="C17" s="313">
        <v>11365</v>
      </c>
      <c r="D17" s="301">
        <f t="shared" si="0"/>
        <v>1.7597888253409591E-4</v>
      </c>
      <c r="E17" s="316">
        <v>4</v>
      </c>
      <c r="F17" s="313">
        <v>10501</v>
      </c>
      <c r="G17" s="301">
        <f t="shared" si="1"/>
        <v>3.8091610322826396E-4</v>
      </c>
      <c r="H17" s="316"/>
      <c r="I17" s="313"/>
      <c r="J17" s="301"/>
      <c r="K17" s="316">
        <v>0</v>
      </c>
      <c r="L17" s="313">
        <v>19</v>
      </c>
      <c r="M17" s="301">
        <f t="shared" si="2"/>
        <v>0</v>
      </c>
      <c r="N17" s="316">
        <v>0</v>
      </c>
      <c r="O17" s="313">
        <v>0</v>
      </c>
      <c r="P17" s="301" t="str">
        <f t="shared" si="3"/>
        <v>NA</v>
      </c>
      <c r="Q17" s="316"/>
      <c r="R17" s="313"/>
      <c r="S17" s="301"/>
      <c r="T17" s="316">
        <f t="shared" si="4"/>
        <v>6</v>
      </c>
      <c r="U17" s="313">
        <f t="shared" si="4"/>
        <v>21885</v>
      </c>
      <c r="V17" s="301">
        <f t="shared" si="5"/>
        <v>2.7416038382453733E-4</v>
      </c>
    </row>
    <row r="18" spans="1:23" ht="12.75" customHeight="1">
      <c r="A18" s="312">
        <v>2006</v>
      </c>
      <c r="B18" s="316">
        <v>1</v>
      </c>
      <c r="C18" s="313">
        <v>9779</v>
      </c>
      <c r="D18" s="301">
        <f t="shared" si="0"/>
        <v>1.0225994477962981E-4</v>
      </c>
      <c r="E18" s="316">
        <v>3</v>
      </c>
      <c r="F18" s="313">
        <v>8315</v>
      </c>
      <c r="G18" s="301">
        <f t="shared" si="1"/>
        <v>3.6079374624173181E-4</v>
      </c>
      <c r="H18" s="316"/>
      <c r="I18" s="313"/>
      <c r="J18" s="301"/>
      <c r="K18" s="316">
        <v>0</v>
      </c>
      <c r="L18" s="313">
        <v>13</v>
      </c>
      <c r="M18" s="301">
        <f t="shared" si="2"/>
        <v>0</v>
      </c>
      <c r="N18" s="316">
        <v>0</v>
      </c>
      <c r="O18" s="313">
        <v>4</v>
      </c>
      <c r="P18" s="301">
        <f t="shared" si="3"/>
        <v>0</v>
      </c>
      <c r="Q18" s="316"/>
      <c r="R18" s="313"/>
      <c r="S18" s="301"/>
      <c r="T18" s="316">
        <f t="shared" si="4"/>
        <v>4</v>
      </c>
      <c r="U18" s="313">
        <f t="shared" si="4"/>
        <v>18111</v>
      </c>
      <c r="V18" s="301">
        <f t="shared" si="5"/>
        <v>2.2086025067638451E-4</v>
      </c>
    </row>
    <row r="19" spans="1:23" ht="12.75" customHeight="1">
      <c r="A19" s="312">
        <v>2007</v>
      </c>
      <c r="B19" s="316">
        <v>0</v>
      </c>
      <c r="C19" s="313">
        <v>7952</v>
      </c>
      <c r="D19" s="301">
        <f t="shared" si="0"/>
        <v>0</v>
      </c>
      <c r="E19" s="316">
        <v>0</v>
      </c>
      <c r="F19" s="313">
        <v>6503</v>
      </c>
      <c r="G19" s="301">
        <f t="shared" si="1"/>
        <v>0</v>
      </c>
      <c r="H19" s="316"/>
      <c r="I19" s="313"/>
      <c r="J19" s="301"/>
      <c r="K19" s="316">
        <v>0</v>
      </c>
      <c r="L19" s="313">
        <v>2</v>
      </c>
      <c r="M19" s="301">
        <f t="shared" si="2"/>
        <v>0</v>
      </c>
      <c r="N19" s="316">
        <v>0</v>
      </c>
      <c r="O19" s="313">
        <v>3</v>
      </c>
      <c r="P19" s="301">
        <f t="shared" si="3"/>
        <v>0</v>
      </c>
      <c r="Q19" s="316">
        <v>0</v>
      </c>
      <c r="R19" s="313">
        <v>259</v>
      </c>
      <c r="S19" s="301">
        <f t="shared" ref="S19:S29" si="6">IF(R19=0, "NA", Q19/R19)</f>
        <v>0</v>
      </c>
      <c r="T19" s="316">
        <f t="shared" si="4"/>
        <v>0</v>
      </c>
      <c r="U19" s="313">
        <f t="shared" si="4"/>
        <v>14719</v>
      </c>
      <c r="V19" s="301">
        <f t="shared" si="5"/>
        <v>0</v>
      </c>
    </row>
    <row r="20" spans="1:23" ht="12.75" customHeight="1">
      <c r="A20" s="312">
        <v>2008</v>
      </c>
      <c r="B20" s="316">
        <v>1</v>
      </c>
      <c r="C20" s="313">
        <v>6596</v>
      </c>
      <c r="D20" s="301">
        <f t="shared" si="0"/>
        <v>1.5160703456640388E-4</v>
      </c>
      <c r="E20" s="316">
        <v>2</v>
      </c>
      <c r="F20" s="313">
        <v>5349</v>
      </c>
      <c r="G20" s="301">
        <f t="shared" si="1"/>
        <v>3.7390166386240417E-4</v>
      </c>
      <c r="H20" s="316">
        <v>0</v>
      </c>
      <c r="I20" s="313">
        <v>952</v>
      </c>
      <c r="J20" s="301">
        <f t="shared" ref="J20:J29" si="7">IF(I20=0, "NA", H20/I20)</f>
        <v>0</v>
      </c>
      <c r="K20" s="316">
        <v>0</v>
      </c>
      <c r="L20" s="313">
        <v>5</v>
      </c>
      <c r="M20" s="301">
        <f t="shared" si="2"/>
        <v>0</v>
      </c>
      <c r="N20" s="316">
        <v>0</v>
      </c>
      <c r="O20" s="313">
        <v>4</v>
      </c>
      <c r="P20" s="301">
        <f t="shared" si="3"/>
        <v>0</v>
      </c>
      <c r="Q20" s="316">
        <v>0</v>
      </c>
      <c r="R20" s="313">
        <v>370</v>
      </c>
      <c r="S20" s="301">
        <f t="shared" si="6"/>
        <v>0</v>
      </c>
      <c r="T20" s="316">
        <f t="shared" si="4"/>
        <v>3</v>
      </c>
      <c r="U20" s="313">
        <f t="shared" si="4"/>
        <v>13276</v>
      </c>
      <c r="V20" s="301">
        <f t="shared" si="5"/>
        <v>2.2597167821633023E-4</v>
      </c>
    </row>
    <row r="21" spans="1:23" ht="12.75" customHeight="1">
      <c r="A21" s="312">
        <v>2009</v>
      </c>
      <c r="B21" s="316">
        <v>0</v>
      </c>
      <c r="C21" s="313">
        <v>4501</v>
      </c>
      <c r="D21" s="301">
        <f t="shared" si="0"/>
        <v>0</v>
      </c>
      <c r="E21" s="316">
        <v>0</v>
      </c>
      <c r="F21" s="313">
        <v>3058</v>
      </c>
      <c r="G21" s="301">
        <f t="shared" si="1"/>
        <v>0</v>
      </c>
      <c r="H21" s="316">
        <v>0</v>
      </c>
      <c r="I21" s="313">
        <v>606</v>
      </c>
      <c r="J21" s="301">
        <f t="shared" si="7"/>
        <v>0</v>
      </c>
      <c r="K21" s="316">
        <v>0</v>
      </c>
      <c r="L21" s="313">
        <v>108</v>
      </c>
      <c r="M21" s="301">
        <f t="shared" si="2"/>
        <v>0</v>
      </c>
      <c r="N21" s="316">
        <v>0</v>
      </c>
      <c r="O21" s="313">
        <v>24</v>
      </c>
      <c r="P21" s="301">
        <f t="shared" si="3"/>
        <v>0</v>
      </c>
      <c r="Q21" s="316">
        <v>0</v>
      </c>
      <c r="R21" s="313">
        <v>105</v>
      </c>
      <c r="S21" s="301">
        <f t="shared" si="6"/>
        <v>0</v>
      </c>
      <c r="T21" s="316">
        <f t="shared" si="4"/>
        <v>0</v>
      </c>
      <c r="U21" s="313">
        <f t="shared" si="4"/>
        <v>8402</v>
      </c>
      <c r="V21" s="301">
        <f t="shared" si="5"/>
        <v>0</v>
      </c>
    </row>
    <row r="22" spans="1:23" ht="12.75" customHeight="1">
      <c r="A22" s="312">
        <v>2010</v>
      </c>
      <c r="B22" s="316">
        <v>0</v>
      </c>
      <c r="C22" s="313">
        <v>4109</v>
      </c>
      <c r="D22" s="301">
        <f t="shared" si="0"/>
        <v>0</v>
      </c>
      <c r="E22" s="316">
        <v>0</v>
      </c>
      <c r="F22" s="313">
        <v>3277</v>
      </c>
      <c r="G22" s="301">
        <f t="shared" si="1"/>
        <v>0</v>
      </c>
      <c r="H22" s="316">
        <v>0</v>
      </c>
      <c r="I22" s="313">
        <v>517</v>
      </c>
      <c r="J22" s="301">
        <f t="shared" si="7"/>
        <v>0</v>
      </c>
      <c r="K22" s="316">
        <v>1</v>
      </c>
      <c r="L22" s="313">
        <v>255</v>
      </c>
      <c r="M22" s="301">
        <f t="shared" si="2"/>
        <v>3.9215686274509803E-3</v>
      </c>
      <c r="N22" s="316">
        <v>0</v>
      </c>
      <c r="O22" s="313">
        <v>44</v>
      </c>
      <c r="P22" s="301">
        <f t="shared" si="3"/>
        <v>0</v>
      </c>
      <c r="Q22" s="316">
        <v>0</v>
      </c>
      <c r="R22" s="313">
        <v>133</v>
      </c>
      <c r="S22" s="301">
        <f t="shared" si="6"/>
        <v>0</v>
      </c>
      <c r="T22" s="316">
        <f t="shared" si="4"/>
        <v>1</v>
      </c>
      <c r="U22" s="313">
        <f t="shared" si="4"/>
        <v>8335</v>
      </c>
      <c r="V22" s="301">
        <f t="shared" si="5"/>
        <v>1.199760047990402E-4</v>
      </c>
    </row>
    <row r="23" spans="1:23" ht="12.75" customHeight="1">
      <c r="A23" s="312">
        <v>2011</v>
      </c>
      <c r="B23" s="316">
        <v>0</v>
      </c>
      <c r="C23" s="313">
        <v>3632</v>
      </c>
      <c r="D23" s="301">
        <f t="shared" si="0"/>
        <v>0</v>
      </c>
      <c r="E23" s="316">
        <v>0</v>
      </c>
      <c r="F23" s="313">
        <v>3315</v>
      </c>
      <c r="G23" s="301">
        <f t="shared" si="1"/>
        <v>0</v>
      </c>
      <c r="H23" s="316">
        <v>0</v>
      </c>
      <c r="I23" s="313">
        <v>706</v>
      </c>
      <c r="J23" s="301">
        <f t="shared" si="7"/>
        <v>0</v>
      </c>
      <c r="K23" s="316">
        <v>1</v>
      </c>
      <c r="L23" s="313">
        <v>163</v>
      </c>
      <c r="M23" s="301">
        <f t="shared" si="2"/>
        <v>6.1349693251533744E-3</v>
      </c>
      <c r="N23" s="316">
        <v>0</v>
      </c>
      <c r="O23" s="313">
        <v>54</v>
      </c>
      <c r="P23" s="301">
        <f t="shared" si="3"/>
        <v>0</v>
      </c>
      <c r="Q23" s="316">
        <v>0</v>
      </c>
      <c r="R23" s="313">
        <v>486</v>
      </c>
      <c r="S23" s="301">
        <f t="shared" si="6"/>
        <v>0</v>
      </c>
      <c r="T23" s="316">
        <f t="shared" si="4"/>
        <v>1</v>
      </c>
      <c r="U23" s="313">
        <f t="shared" si="4"/>
        <v>8356</v>
      </c>
      <c r="V23" s="301">
        <f t="shared" si="5"/>
        <v>1.1967448539971278E-4</v>
      </c>
    </row>
    <row r="24" spans="1:23" ht="12.75" customHeight="1">
      <c r="A24" s="312">
        <v>2012</v>
      </c>
      <c r="B24" s="316">
        <v>0</v>
      </c>
      <c r="C24" s="313">
        <v>3721</v>
      </c>
      <c r="D24" s="301">
        <f t="shared" si="0"/>
        <v>0</v>
      </c>
      <c r="E24" s="316">
        <v>0</v>
      </c>
      <c r="F24" s="313">
        <v>2484</v>
      </c>
      <c r="G24" s="301">
        <f t="shared" si="1"/>
        <v>0</v>
      </c>
      <c r="H24" s="316">
        <v>0</v>
      </c>
      <c r="I24" s="313">
        <v>506</v>
      </c>
      <c r="J24" s="301">
        <f t="shared" si="7"/>
        <v>0</v>
      </c>
      <c r="K24" s="316">
        <v>0</v>
      </c>
      <c r="L24" s="313">
        <v>138</v>
      </c>
      <c r="M24" s="301">
        <f t="shared" si="2"/>
        <v>0</v>
      </c>
      <c r="N24" s="316">
        <v>0</v>
      </c>
      <c r="O24" s="313">
        <v>76</v>
      </c>
      <c r="P24" s="301">
        <f t="shared" si="3"/>
        <v>0</v>
      </c>
      <c r="Q24" s="316">
        <v>0</v>
      </c>
      <c r="R24" s="313">
        <v>361</v>
      </c>
      <c r="S24" s="301">
        <f t="shared" si="6"/>
        <v>0</v>
      </c>
      <c r="T24" s="316">
        <f t="shared" si="4"/>
        <v>0</v>
      </c>
      <c r="U24" s="313">
        <f t="shared" si="4"/>
        <v>7286</v>
      </c>
      <c r="V24" s="301">
        <f t="shared" si="5"/>
        <v>0</v>
      </c>
    </row>
    <row r="25" spans="1:23" ht="12.75" customHeight="1">
      <c r="A25" s="312">
        <v>2013</v>
      </c>
      <c r="B25" s="316">
        <v>0</v>
      </c>
      <c r="C25" s="313">
        <v>4292</v>
      </c>
      <c r="D25" s="301">
        <f t="shared" si="0"/>
        <v>0</v>
      </c>
      <c r="E25" s="316">
        <v>0</v>
      </c>
      <c r="F25" s="313">
        <v>2066</v>
      </c>
      <c r="G25" s="301">
        <f t="shared" si="1"/>
        <v>0</v>
      </c>
      <c r="H25" s="316">
        <v>0</v>
      </c>
      <c r="I25" s="313">
        <v>363</v>
      </c>
      <c r="J25" s="301">
        <f t="shared" si="7"/>
        <v>0</v>
      </c>
      <c r="K25" s="316">
        <v>1</v>
      </c>
      <c r="L25" s="313">
        <v>120</v>
      </c>
      <c r="M25" s="301">
        <f t="shared" si="2"/>
        <v>8.3333333333333332E-3</v>
      </c>
      <c r="N25" s="316">
        <v>0</v>
      </c>
      <c r="O25" s="313">
        <v>47</v>
      </c>
      <c r="P25" s="301">
        <f t="shared" si="3"/>
        <v>0</v>
      </c>
      <c r="Q25" s="316">
        <v>0</v>
      </c>
      <c r="R25" s="313">
        <v>256</v>
      </c>
      <c r="S25" s="301">
        <f t="shared" si="6"/>
        <v>0</v>
      </c>
      <c r="T25" s="316">
        <f t="shared" si="4"/>
        <v>1</v>
      </c>
      <c r="U25" s="313">
        <f t="shared" si="4"/>
        <v>7144</v>
      </c>
      <c r="V25" s="301">
        <f t="shared" si="5"/>
        <v>1.3997760358342665E-4</v>
      </c>
    </row>
    <row r="26" spans="1:23" ht="12.75" customHeight="1">
      <c r="A26" s="312">
        <v>2014</v>
      </c>
      <c r="B26" s="316">
        <v>0</v>
      </c>
      <c r="C26" s="313">
        <v>2532</v>
      </c>
      <c r="D26" s="301">
        <f t="shared" si="0"/>
        <v>0</v>
      </c>
      <c r="E26" s="316">
        <v>0</v>
      </c>
      <c r="F26" s="313">
        <v>1982</v>
      </c>
      <c r="G26" s="301">
        <f t="shared" si="1"/>
        <v>0</v>
      </c>
      <c r="H26" s="316">
        <v>0</v>
      </c>
      <c r="I26" s="313">
        <v>293</v>
      </c>
      <c r="J26" s="301">
        <f t="shared" si="7"/>
        <v>0</v>
      </c>
      <c r="K26" s="316">
        <v>0</v>
      </c>
      <c r="L26" s="313">
        <v>86</v>
      </c>
      <c r="M26" s="301">
        <f t="shared" si="2"/>
        <v>0</v>
      </c>
      <c r="N26" s="316">
        <v>0</v>
      </c>
      <c r="O26" s="313">
        <v>66</v>
      </c>
      <c r="P26" s="301">
        <f t="shared" si="3"/>
        <v>0</v>
      </c>
      <c r="Q26" s="316">
        <v>0</v>
      </c>
      <c r="R26" s="313">
        <v>201</v>
      </c>
      <c r="S26" s="301">
        <f t="shared" si="6"/>
        <v>0</v>
      </c>
      <c r="T26" s="316">
        <f t="shared" si="4"/>
        <v>0</v>
      </c>
      <c r="U26" s="313">
        <f t="shared" si="4"/>
        <v>5160</v>
      </c>
      <c r="V26" s="301">
        <f t="shared" si="5"/>
        <v>0</v>
      </c>
    </row>
    <row r="27" spans="1:23" ht="12.75" customHeight="1">
      <c r="A27" s="312">
        <v>2015</v>
      </c>
      <c r="B27" s="316">
        <v>0</v>
      </c>
      <c r="C27" s="313">
        <v>2326</v>
      </c>
      <c r="D27" s="301">
        <f t="shared" si="0"/>
        <v>0</v>
      </c>
      <c r="E27" s="316">
        <v>0</v>
      </c>
      <c r="F27" s="313">
        <v>1433</v>
      </c>
      <c r="G27" s="301">
        <f t="shared" si="1"/>
        <v>0</v>
      </c>
      <c r="H27" s="316">
        <v>0</v>
      </c>
      <c r="I27" s="313">
        <v>385</v>
      </c>
      <c r="J27" s="301">
        <f t="shared" si="7"/>
        <v>0</v>
      </c>
      <c r="K27" s="316">
        <v>0</v>
      </c>
      <c r="L27" s="313">
        <v>31</v>
      </c>
      <c r="M27" s="301">
        <f t="shared" si="2"/>
        <v>0</v>
      </c>
      <c r="N27" s="316">
        <v>0</v>
      </c>
      <c r="O27" s="313">
        <v>37</v>
      </c>
      <c r="P27" s="301">
        <f t="shared" si="3"/>
        <v>0</v>
      </c>
      <c r="Q27" s="316">
        <v>0</v>
      </c>
      <c r="R27" s="313">
        <v>213</v>
      </c>
      <c r="S27" s="301">
        <f t="shared" si="6"/>
        <v>0</v>
      </c>
      <c r="T27" s="316">
        <f t="shared" si="4"/>
        <v>0</v>
      </c>
      <c r="U27" s="313">
        <f t="shared" si="4"/>
        <v>4425</v>
      </c>
      <c r="V27" s="301">
        <f t="shared" si="5"/>
        <v>0</v>
      </c>
    </row>
    <row r="28" spans="1:23" ht="12.75" customHeight="1">
      <c r="A28" s="312">
        <v>2016</v>
      </c>
      <c r="B28" s="316">
        <v>0</v>
      </c>
      <c r="C28" s="313">
        <v>840</v>
      </c>
      <c r="D28" s="301">
        <f t="shared" si="0"/>
        <v>0</v>
      </c>
      <c r="E28" s="316">
        <v>0</v>
      </c>
      <c r="F28" s="313">
        <v>454</v>
      </c>
      <c r="G28" s="301">
        <f t="shared" si="1"/>
        <v>0</v>
      </c>
      <c r="H28" s="316">
        <v>0</v>
      </c>
      <c r="I28" s="313">
        <v>68</v>
      </c>
      <c r="J28" s="301">
        <f t="shared" si="7"/>
        <v>0</v>
      </c>
      <c r="K28" s="316">
        <v>0</v>
      </c>
      <c r="L28" s="313">
        <v>11</v>
      </c>
      <c r="M28" s="301">
        <f t="shared" si="2"/>
        <v>0</v>
      </c>
      <c r="N28" s="316">
        <v>0</v>
      </c>
      <c r="O28" s="313">
        <v>8</v>
      </c>
      <c r="P28" s="301">
        <f t="shared" si="3"/>
        <v>0</v>
      </c>
      <c r="Q28" s="316">
        <v>0</v>
      </c>
      <c r="R28" s="313">
        <v>41</v>
      </c>
      <c r="S28" s="301">
        <f t="shared" si="6"/>
        <v>0</v>
      </c>
      <c r="T28" s="316">
        <f t="shared" si="4"/>
        <v>0</v>
      </c>
      <c r="U28" s="313">
        <f t="shared" si="4"/>
        <v>1422</v>
      </c>
      <c r="V28" s="301">
        <f t="shared" si="5"/>
        <v>0</v>
      </c>
    </row>
    <row r="29" spans="1:23" ht="12.75" customHeight="1" thickBot="1">
      <c r="A29" s="312">
        <v>2017</v>
      </c>
      <c r="B29" s="318">
        <v>0</v>
      </c>
      <c r="C29" s="317">
        <v>67</v>
      </c>
      <c r="D29" s="303">
        <f t="shared" si="0"/>
        <v>0</v>
      </c>
      <c r="E29" s="318">
        <v>0</v>
      </c>
      <c r="F29" s="317">
        <v>21</v>
      </c>
      <c r="G29" s="303">
        <f t="shared" si="1"/>
        <v>0</v>
      </c>
      <c r="H29" s="318">
        <v>0</v>
      </c>
      <c r="I29" s="317">
        <v>0</v>
      </c>
      <c r="J29" s="303" t="str">
        <f t="shared" si="7"/>
        <v>NA</v>
      </c>
      <c r="K29" s="318">
        <v>0</v>
      </c>
      <c r="L29" s="317">
        <v>0</v>
      </c>
      <c r="M29" s="303" t="str">
        <f t="shared" si="2"/>
        <v>NA</v>
      </c>
      <c r="N29" s="318">
        <v>0</v>
      </c>
      <c r="O29" s="317">
        <v>0</v>
      </c>
      <c r="P29" s="303" t="str">
        <f t="shared" si="3"/>
        <v>NA</v>
      </c>
      <c r="Q29" s="318">
        <v>0</v>
      </c>
      <c r="R29" s="317">
        <v>0</v>
      </c>
      <c r="S29" s="303" t="str">
        <f t="shared" si="6"/>
        <v>NA</v>
      </c>
      <c r="T29" s="318">
        <f>SUM(Q29,N29,K29,H29,E29,B29)</f>
        <v>0</v>
      </c>
      <c r="U29" s="317">
        <f t="shared" si="4"/>
        <v>88</v>
      </c>
      <c r="V29" s="303">
        <f t="shared" si="5"/>
        <v>0</v>
      </c>
      <c r="W29" s="229"/>
    </row>
    <row r="30" spans="1:23" ht="12.75" customHeight="1" thickBot="1">
      <c r="A30" s="274" t="s">
        <v>6</v>
      </c>
      <c r="B30" s="115">
        <f>SUM(B14:B29)</f>
        <v>13</v>
      </c>
      <c r="C30" s="161">
        <f>SUM(C14:C29)</f>
        <v>100638</v>
      </c>
      <c r="D30" s="290">
        <f>B30/C30</f>
        <v>1.2917585802579542E-4</v>
      </c>
      <c r="E30" s="115">
        <f>SUM(E14:E29)</f>
        <v>15</v>
      </c>
      <c r="F30" s="161">
        <f>SUM(F14:F29)</f>
        <v>81443</v>
      </c>
      <c r="G30" s="290">
        <f>E30/F30</f>
        <v>1.8417789128593004E-4</v>
      </c>
      <c r="H30" s="115">
        <f>SUM(H14:H29)</f>
        <v>0</v>
      </c>
      <c r="I30" s="161">
        <f>SUM(I14:I29)</f>
        <v>4396</v>
      </c>
      <c r="J30" s="290">
        <f>H30/I30</f>
        <v>0</v>
      </c>
      <c r="K30" s="115">
        <f>SUM(K14:K29)</f>
        <v>3</v>
      </c>
      <c r="L30" s="161">
        <f>SUM(L14:L29)</f>
        <v>1013</v>
      </c>
      <c r="M30" s="290">
        <f>K30/L30</f>
        <v>2.9615004935834156E-3</v>
      </c>
      <c r="N30" s="115">
        <f>SUM(N14:N29)</f>
        <v>0</v>
      </c>
      <c r="O30" s="161">
        <f>SUM(O14:O29)</f>
        <v>367</v>
      </c>
      <c r="P30" s="290">
        <f>N30/O30</f>
        <v>0</v>
      </c>
      <c r="Q30" s="115">
        <f>SUM(Q14:Q29)</f>
        <v>0</v>
      </c>
      <c r="R30" s="161">
        <f>SUM(R14:R29)</f>
        <v>2425</v>
      </c>
      <c r="S30" s="290">
        <f>Q30/R30</f>
        <v>0</v>
      </c>
      <c r="T30" s="115">
        <f>SUM(T14:T29)</f>
        <v>31</v>
      </c>
      <c r="U30" s="161">
        <f>SUM(U14:U29)</f>
        <v>190282</v>
      </c>
      <c r="V30" s="290">
        <f>T30/U30</f>
        <v>1.6291609295676944E-4</v>
      </c>
    </row>
    <row r="31" spans="1:23" ht="12.75" customHeight="1"/>
    <row r="32" spans="1:23" ht="12.75" customHeight="1">
      <c r="S32" s="229"/>
      <c r="T32" s="343"/>
      <c r="U32" s="343"/>
      <c r="V32" s="395"/>
    </row>
  </sheetData>
  <mergeCells count="9">
    <mergeCell ref="A4:V8"/>
    <mergeCell ref="T12:V12"/>
    <mergeCell ref="N12:P12"/>
    <mergeCell ref="Q12:S12"/>
    <mergeCell ref="A12:A13"/>
    <mergeCell ref="B12:D12"/>
    <mergeCell ref="E12:G12"/>
    <mergeCell ref="H12:J12"/>
    <mergeCell ref="K12:M12"/>
  </mergeCells>
  <phoneticPr fontId="28" type="noConversion"/>
  <pageMargins left="0.75" right="0.75" top="1" bottom="1" header="0.5" footer="0.5"/>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pageSetUpPr fitToPage="1"/>
  </sheetPr>
  <dimension ref="A1:AM295"/>
  <sheetViews>
    <sheetView zoomScale="90" zoomScaleNormal="90" workbookViewId="0"/>
  </sheetViews>
  <sheetFormatPr defaultRowHeight="12.75"/>
  <cols>
    <col min="1" max="1" width="9.42578125" style="3" customWidth="1"/>
    <col min="2" max="2" width="11.140625" style="3" customWidth="1"/>
    <col min="3" max="3" width="11.85546875" style="3" bestFit="1" customWidth="1"/>
    <col min="4" max="4" width="11.7109375" style="3" customWidth="1"/>
    <col min="5" max="5" width="10.85546875" style="3" customWidth="1"/>
    <col min="6" max="6" width="11.7109375" style="3" bestFit="1" customWidth="1"/>
    <col min="7" max="7" width="12" style="3" bestFit="1" customWidth="1"/>
    <col min="8" max="8" width="11.42578125" style="3" bestFit="1" customWidth="1"/>
    <col min="9" max="9" width="9.85546875" style="3" bestFit="1" customWidth="1"/>
    <col min="10" max="10" width="12" style="3" bestFit="1" customWidth="1"/>
    <col min="11" max="11" width="11.42578125" style="3" bestFit="1" customWidth="1"/>
    <col min="12" max="12" width="9.85546875" style="3" bestFit="1" customWidth="1"/>
    <col min="13" max="13" width="12.140625" style="3" bestFit="1" customWidth="1"/>
    <col min="14" max="14" width="11.140625" style="3" customWidth="1"/>
    <col min="15" max="15" width="10.42578125" style="3" bestFit="1" customWidth="1"/>
    <col min="16" max="16" width="11.5703125" style="3" customWidth="1"/>
    <col min="17" max="17" width="10.7109375" style="3" customWidth="1"/>
    <col min="18" max="18" width="10.42578125" style="3" bestFit="1" customWidth="1"/>
    <col min="19" max="19" width="12.140625" style="3" bestFit="1" customWidth="1"/>
    <col min="20" max="20" width="10.7109375" style="3" customWidth="1"/>
    <col min="21" max="21" width="14.5703125" style="3" bestFit="1" customWidth="1"/>
    <col min="22" max="22" width="12.140625" style="3" bestFit="1" customWidth="1"/>
    <col min="23" max="23" width="10" style="3" customWidth="1"/>
    <col min="24" max="16384" width="9.140625" style="3"/>
  </cols>
  <sheetData>
    <row r="1" spans="1:23" ht="26.25">
      <c r="A1" s="219" t="s">
        <v>199</v>
      </c>
    </row>
    <row r="2" spans="1:23" ht="18" customHeight="1">
      <c r="A2" s="32" t="s">
        <v>25</v>
      </c>
    </row>
    <row r="3" spans="1:23" ht="18" customHeight="1">
      <c r="A3" s="280"/>
    </row>
    <row r="4" spans="1:23" ht="14.25" customHeight="1">
      <c r="A4" s="602" t="s">
        <v>217</v>
      </c>
      <c r="B4" s="602"/>
      <c r="C4" s="602"/>
      <c r="D4" s="602"/>
      <c r="E4" s="602"/>
      <c r="F4" s="602"/>
      <c r="G4" s="602"/>
      <c r="H4" s="602"/>
      <c r="I4" s="602"/>
      <c r="J4" s="602"/>
      <c r="K4" s="602"/>
      <c r="L4" s="602"/>
      <c r="M4" s="602"/>
      <c r="N4" s="602"/>
      <c r="O4" s="602"/>
      <c r="P4" s="602"/>
      <c r="Q4" s="602"/>
      <c r="R4" s="602"/>
      <c r="S4" s="602"/>
      <c r="T4" s="217"/>
      <c r="U4" s="217"/>
      <c r="V4" s="217"/>
    </row>
    <row r="5" spans="1:23" ht="14.25" customHeight="1">
      <c r="A5" s="602"/>
      <c r="B5" s="602"/>
      <c r="C5" s="602"/>
      <c r="D5" s="602"/>
      <c r="E5" s="602"/>
      <c r="F5" s="602"/>
      <c r="G5" s="602"/>
      <c r="H5" s="602"/>
      <c r="I5" s="602"/>
      <c r="J5" s="602"/>
      <c r="K5" s="602"/>
      <c r="L5" s="602"/>
      <c r="M5" s="602"/>
      <c r="N5" s="602"/>
      <c r="O5" s="602"/>
      <c r="P5" s="602"/>
      <c r="Q5" s="602"/>
      <c r="R5" s="602"/>
      <c r="S5" s="602"/>
      <c r="T5" s="217"/>
      <c r="U5" s="217"/>
      <c r="V5" s="217"/>
    </row>
    <row r="6" spans="1:23" ht="15" customHeight="1">
      <c r="A6" s="602"/>
      <c r="B6" s="602"/>
      <c r="C6" s="602"/>
      <c r="D6" s="602"/>
      <c r="E6" s="602"/>
      <c r="F6" s="602"/>
      <c r="G6" s="602"/>
      <c r="H6" s="602"/>
      <c r="I6" s="602"/>
      <c r="J6" s="602"/>
      <c r="K6" s="602"/>
      <c r="L6" s="602"/>
      <c r="M6" s="602"/>
      <c r="N6" s="602"/>
      <c r="O6" s="602"/>
      <c r="P6" s="602"/>
      <c r="Q6" s="602"/>
      <c r="R6" s="602"/>
      <c r="S6" s="602"/>
      <c r="T6" s="217"/>
      <c r="U6" s="217"/>
      <c r="V6" s="217"/>
    </row>
    <row r="7" spans="1:23" ht="15" customHeight="1">
      <c r="A7" s="602"/>
      <c r="B7" s="602"/>
      <c r="C7" s="602"/>
      <c r="D7" s="602"/>
      <c r="E7" s="602"/>
      <c r="F7" s="602"/>
      <c r="G7" s="602"/>
      <c r="H7" s="602"/>
      <c r="I7" s="602"/>
      <c r="J7" s="602"/>
      <c r="K7" s="602"/>
      <c r="L7" s="602"/>
      <c r="M7" s="602"/>
      <c r="N7" s="602"/>
      <c r="O7" s="602"/>
      <c r="P7" s="602"/>
      <c r="Q7" s="602"/>
      <c r="R7" s="602"/>
      <c r="S7" s="602"/>
      <c r="T7" s="217"/>
      <c r="U7" s="606"/>
      <c r="V7" s="606"/>
    </row>
    <row r="8" spans="1:23" ht="15" customHeight="1">
      <c r="A8" s="602"/>
      <c r="B8" s="602"/>
      <c r="C8" s="602"/>
      <c r="D8" s="602"/>
      <c r="E8" s="602"/>
      <c r="F8" s="602"/>
      <c r="G8" s="602"/>
      <c r="H8" s="602"/>
      <c r="I8" s="602"/>
      <c r="J8" s="602"/>
      <c r="K8" s="602"/>
      <c r="L8" s="602"/>
      <c r="M8" s="602"/>
      <c r="N8" s="602"/>
      <c r="O8" s="602"/>
      <c r="P8" s="602"/>
      <c r="Q8" s="602"/>
      <c r="R8" s="602"/>
      <c r="S8" s="602"/>
      <c r="T8" s="217"/>
      <c r="U8" s="217"/>
      <c r="V8" s="217"/>
    </row>
    <row r="9" spans="1:23" ht="17.25" customHeight="1">
      <c r="A9" s="602"/>
      <c r="B9" s="602"/>
      <c r="C9" s="602"/>
      <c r="D9" s="602"/>
      <c r="E9" s="602"/>
      <c r="F9" s="602"/>
      <c r="G9" s="602"/>
      <c r="H9" s="602"/>
      <c r="I9" s="602"/>
      <c r="J9" s="602"/>
      <c r="K9" s="602"/>
      <c r="L9" s="602"/>
      <c r="M9" s="602"/>
      <c r="N9" s="602"/>
      <c r="O9" s="602"/>
      <c r="P9" s="602"/>
      <c r="Q9" s="602"/>
      <c r="R9" s="602"/>
      <c r="S9" s="602"/>
      <c r="T9" s="217"/>
      <c r="U9" s="217"/>
      <c r="V9" s="217"/>
    </row>
    <row r="10" spans="1:23" ht="16.5" customHeight="1" thickBot="1">
      <c r="A10" s="116"/>
      <c r="L10" s="296"/>
    </row>
    <row r="11" spans="1:23" ht="12.75" customHeight="1" thickBot="1">
      <c r="A11" s="591" t="s">
        <v>7</v>
      </c>
      <c r="B11" s="603" t="s">
        <v>12</v>
      </c>
      <c r="C11" s="604"/>
      <c r="D11" s="605"/>
      <c r="E11" s="588" t="s">
        <v>102</v>
      </c>
      <c r="F11" s="589"/>
      <c r="G11" s="590"/>
      <c r="H11" s="588" t="s">
        <v>104</v>
      </c>
      <c r="I11" s="589"/>
      <c r="J11" s="590"/>
      <c r="K11" s="588" t="s">
        <v>101</v>
      </c>
      <c r="L11" s="589"/>
      <c r="M11" s="590"/>
      <c r="N11" s="588" t="s">
        <v>103</v>
      </c>
      <c r="O11" s="589"/>
      <c r="P11" s="590"/>
      <c r="Q11" s="588" t="s">
        <v>105</v>
      </c>
      <c r="R11" s="589"/>
      <c r="S11" s="590"/>
      <c r="T11" s="588" t="s">
        <v>6</v>
      </c>
      <c r="U11" s="589"/>
      <c r="V11" s="590"/>
    </row>
    <row r="12" spans="1:23" ht="44.25" customHeight="1" thickBot="1">
      <c r="A12" s="592"/>
      <c r="B12" s="222" t="s">
        <v>3</v>
      </c>
      <c r="C12" s="223" t="s">
        <v>125</v>
      </c>
      <c r="D12" s="224" t="s">
        <v>147</v>
      </c>
      <c r="E12" s="222" t="s">
        <v>3</v>
      </c>
      <c r="F12" s="223" t="s">
        <v>125</v>
      </c>
      <c r="G12" s="224" t="s">
        <v>147</v>
      </c>
      <c r="H12" s="222" t="s">
        <v>3</v>
      </c>
      <c r="I12" s="223" t="s">
        <v>125</v>
      </c>
      <c r="J12" s="224" t="s">
        <v>147</v>
      </c>
      <c r="K12" s="222" t="s">
        <v>3</v>
      </c>
      <c r="L12" s="223" t="s">
        <v>125</v>
      </c>
      <c r="M12" s="224" t="s">
        <v>147</v>
      </c>
      <c r="N12" s="222" t="s">
        <v>3</v>
      </c>
      <c r="O12" s="223" t="s">
        <v>125</v>
      </c>
      <c r="P12" s="224" t="s">
        <v>147</v>
      </c>
      <c r="Q12" s="222" t="s">
        <v>3</v>
      </c>
      <c r="R12" s="223" t="s">
        <v>125</v>
      </c>
      <c r="S12" s="224" t="s">
        <v>147</v>
      </c>
      <c r="T12" s="222" t="s">
        <v>3</v>
      </c>
      <c r="U12" s="223" t="s">
        <v>125</v>
      </c>
      <c r="V12" s="224" t="s">
        <v>147</v>
      </c>
    </row>
    <row r="13" spans="1:23" ht="12.75" customHeight="1">
      <c r="A13" s="312">
        <v>2002</v>
      </c>
      <c r="B13" s="314">
        <v>6170</v>
      </c>
      <c r="C13" s="315">
        <v>79179</v>
      </c>
      <c r="D13" s="302">
        <f t="shared" ref="D13:D28" si="0">IF(C13=0, "NA", B13/C13)</f>
        <v>7.792470225691156E-2</v>
      </c>
      <c r="E13" s="314">
        <v>1016</v>
      </c>
      <c r="F13" s="315">
        <v>59779</v>
      </c>
      <c r="G13" s="302">
        <f t="shared" ref="G13:G28" si="1">IF(F13=0, "NA", E13/F13)</f>
        <v>1.6995935027350743E-2</v>
      </c>
      <c r="H13" s="314"/>
      <c r="I13" s="315"/>
      <c r="J13" s="302"/>
      <c r="K13" s="314">
        <v>9</v>
      </c>
      <c r="L13" s="315">
        <v>292</v>
      </c>
      <c r="M13" s="302">
        <f t="shared" ref="M13:M28" si="2">IF(L13=0, "NA", K13/L13)</f>
        <v>3.0821917808219176E-2</v>
      </c>
      <c r="N13" s="314">
        <v>0</v>
      </c>
      <c r="O13" s="315">
        <v>0</v>
      </c>
      <c r="P13" s="302" t="s">
        <v>208</v>
      </c>
      <c r="Q13" s="314"/>
      <c r="R13" s="315"/>
      <c r="S13" s="302"/>
      <c r="T13" s="314">
        <f t="shared" ref="T13:U28" si="3">SUM(Q13,N13,K13,H13,E13,B13)</f>
        <v>7195</v>
      </c>
      <c r="U13" s="315">
        <f t="shared" si="3"/>
        <v>139250</v>
      </c>
      <c r="V13" s="302">
        <f>IF(U13=0, "NA", T13/U13)</f>
        <v>5.1669658886894072E-2</v>
      </c>
      <c r="W13" s="43"/>
    </row>
    <row r="14" spans="1:23" ht="13.5" customHeight="1">
      <c r="A14" s="312">
        <v>2003</v>
      </c>
      <c r="B14" s="316">
        <v>3517</v>
      </c>
      <c r="C14" s="313">
        <v>95203</v>
      </c>
      <c r="D14" s="301">
        <f t="shared" si="0"/>
        <v>3.6942113168702669E-2</v>
      </c>
      <c r="E14" s="316">
        <v>605</v>
      </c>
      <c r="F14" s="313">
        <v>74115</v>
      </c>
      <c r="G14" s="301">
        <f t="shared" si="1"/>
        <v>8.1629899480537005E-3</v>
      </c>
      <c r="H14" s="316"/>
      <c r="I14" s="313"/>
      <c r="J14" s="301"/>
      <c r="K14" s="316">
        <v>2</v>
      </c>
      <c r="L14" s="313">
        <v>359</v>
      </c>
      <c r="M14" s="301">
        <f t="shared" si="2"/>
        <v>5.5710306406685237E-3</v>
      </c>
      <c r="N14" s="316">
        <v>0</v>
      </c>
      <c r="O14" s="313">
        <v>1</v>
      </c>
      <c r="P14" s="301">
        <f t="shared" ref="P14:P28" si="4">IF(O14=0, "NA", N14/O14)</f>
        <v>0</v>
      </c>
      <c r="Q14" s="316"/>
      <c r="R14" s="313"/>
      <c r="S14" s="301"/>
      <c r="T14" s="316">
        <f t="shared" si="3"/>
        <v>4124</v>
      </c>
      <c r="U14" s="313">
        <f t="shared" si="3"/>
        <v>169678</v>
      </c>
      <c r="V14" s="301">
        <f>IF(U14=0, "NA", T14/U14)</f>
        <v>2.4304859793255459E-2</v>
      </c>
      <c r="W14" s="43"/>
    </row>
    <row r="15" spans="1:23" ht="12.75" customHeight="1">
      <c r="A15" s="312">
        <v>2004</v>
      </c>
      <c r="B15" s="316">
        <v>3172</v>
      </c>
      <c r="C15" s="313">
        <v>103283</v>
      </c>
      <c r="D15" s="301">
        <f t="shared" si="0"/>
        <v>3.0711733780002519E-2</v>
      </c>
      <c r="E15" s="316">
        <v>600</v>
      </c>
      <c r="F15" s="313">
        <v>100694</v>
      </c>
      <c r="G15" s="301">
        <f t="shared" si="1"/>
        <v>5.9586469898901626E-3</v>
      </c>
      <c r="H15" s="316"/>
      <c r="I15" s="313"/>
      <c r="J15" s="301"/>
      <c r="K15" s="316">
        <v>2</v>
      </c>
      <c r="L15" s="313">
        <v>143</v>
      </c>
      <c r="M15" s="301">
        <f t="shared" si="2"/>
        <v>1.3986013986013986E-2</v>
      </c>
      <c r="N15" s="316">
        <v>0</v>
      </c>
      <c r="O15" s="313">
        <v>3</v>
      </c>
      <c r="P15" s="301">
        <f t="shared" si="4"/>
        <v>0</v>
      </c>
      <c r="Q15" s="316"/>
      <c r="R15" s="313"/>
      <c r="S15" s="301"/>
      <c r="T15" s="316">
        <f t="shared" si="3"/>
        <v>3774</v>
      </c>
      <c r="U15" s="313">
        <f t="shared" si="3"/>
        <v>204123</v>
      </c>
      <c r="V15" s="301">
        <f t="shared" ref="V15:V28" si="5">IF(U15=0, "NA", T15/U15)</f>
        <v>1.8488852309636837E-2</v>
      </c>
      <c r="W15" s="43"/>
    </row>
    <row r="16" spans="1:23">
      <c r="A16" s="312">
        <v>2005</v>
      </c>
      <c r="B16" s="316">
        <v>2816</v>
      </c>
      <c r="C16" s="313">
        <v>119028</v>
      </c>
      <c r="D16" s="301">
        <f t="shared" si="0"/>
        <v>2.3658298887656685E-2</v>
      </c>
      <c r="E16" s="316">
        <v>442</v>
      </c>
      <c r="F16" s="313">
        <v>106095</v>
      </c>
      <c r="G16" s="301">
        <f t="shared" si="1"/>
        <v>4.1660775719873696E-3</v>
      </c>
      <c r="H16" s="316"/>
      <c r="I16" s="313"/>
      <c r="J16" s="301"/>
      <c r="K16" s="316">
        <v>4</v>
      </c>
      <c r="L16" s="313">
        <v>271</v>
      </c>
      <c r="M16" s="301">
        <f t="shared" si="2"/>
        <v>1.4760147601476014E-2</v>
      </c>
      <c r="N16" s="316">
        <v>0</v>
      </c>
      <c r="O16" s="313">
        <v>25</v>
      </c>
      <c r="P16" s="301">
        <f t="shared" si="4"/>
        <v>0</v>
      </c>
      <c r="Q16" s="316"/>
      <c r="R16" s="313"/>
      <c r="S16" s="301"/>
      <c r="T16" s="316">
        <f t="shared" si="3"/>
        <v>3262</v>
      </c>
      <c r="U16" s="313">
        <f t="shared" si="3"/>
        <v>225419</v>
      </c>
      <c r="V16" s="301">
        <f t="shared" si="5"/>
        <v>1.447082987680719E-2</v>
      </c>
      <c r="W16" s="43"/>
    </row>
    <row r="17" spans="1:35">
      <c r="A17" s="312">
        <v>2006</v>
      </c>
      <c r="B17" s="316">
        <v>2094</v>
      </c>
      <c r="C17" s="313">
        <v>117864</v>
      </c>
      <c r="D17" s="301">
        <f t="shared" si="0"/>
        <v>1.7766239055182244E-2</v>
      </c>
      <c r="E17" s="316">
        <v>319</v>
      </c>
      <c r="F17" s="313">
        <v>105888</v>
      </c>
      <c r="G17" s="301">
        <f t="shared" si="1"/>
        <v>3.0126171048655182E-3</v>
      </c>
      <c r="H17" s="316"/>
      <c r="I17" s="313"/>
      <c r="J17" s="301"/>
      <c r="K17" s="316">
        <v>4</v>
      </c>
      <c r="L17" s="313">
        <v>250</v>
      </c>
      <c r="M17" s="301">
        <f t="shared" si="2"/>
        <v>1.6E-2</v>
      </c>
      <c r="N17" s="316">
        <v>0</v>
      </c>
      <c r="O17" s="313">
        <v>38</v>
      </c>
      <c r="P17" s="301">
        <f t="shared" si="4"/>
        <v>0</v>
      </c>
      <c r="Q17" s="316"/>
      <c r="R17" s="313"/>
      <c r="S17" s="301"/>
      <c r="T17" s="316">
        <f t="shared" si="3"/>
        <v>2417</v>
      </c>
      <c r="U17" s="313">
        <f t="shared" si="3"/>
        <v>224040</v>
      </c>
      <c r="V17" s="301">
        <f t="shared" si="5"/>
        <v>1.0788252097839672E-2</v>
      </c>
      <c r="W17" s="43"/>
    </row>
    <row r="18" spans="1:35">
      <c r="A18" s="312">
        <v>2007</v>
      </c>
      <c r="B18" s="316">
        <v>1525</v>
      </c>
      <c r="C18" s="313">
        <v>139265</v>
      </c>
      <c r="D18" s="301">
        <f t="shared" si="0"/>
        <v>1.0950346461781496E-2</v>
      </c>
      <c r="E18" s="316">
        <v>252</v>
      </c>
      <c r="F18" s="313">
        <v>106615</v>
      </c>
      <c r="G18" s="301">
        <f t="shared" si="1"/>
        <v>2.363644890493833E-3</v>
      </c>
      <c r="H18" s="316"/>
      <c r="I18" s="313"/>
      <c r="J18" s="301"/>
      <c r="K18" s="316">
        <v>1</v>
      </c>
      <c r="L18" s="313">
        <v>32</v>
      </c>
      <c r="M18" s="301">
        <f t="shared" si="2"/>
        <v>3.125E-2</v>
      </c>
      <c r="N18" s="316">
        <v>0</v>
      </c>
      <c r="O18" s="313">
        <v>43</v>
      </c>
      <c r="P18" s="301">
        <f t="shared" si="4"/>
        <v>0</v>
      </c>
      <c r="Q18" s="316">
        <v>39</v>
      </c>
      <c r="R18" s="313">
        <v>2254</v>
      </c>
      <c r="S18" s="301">
        <f t="shared" ref="S18:S28" si="6">IF(R18=0, "NA", Q18/R18)</f>
        <v>1.7302573203194321E-2</v>
      </c>
      <c r="T18" s="316">
        <f t="shared" si="3"/>
        <v>1817</v>
      </c>
      <c r="U18" s="313">
        <f t="shared" si="3"/>
        <v>248209</v>
      </c>
      <c r="V18" s="301">
        <f t="shared" si="5"/>
        <v>7.3204436583685526E-3</v>
      </c>
      <c r="W18" s="43"/>
    </row>
    <row r="19" spans="1:35">
      <c r="A19" s="312">
        <v>2008</v>
      </c>
      <c r="B19" s="316">
        <v>1074</v>
      </c>
      <c r="C19" s="313">
        <v>131782</v>
      </c>
      <c r="D19" s="301">
        <f t="shared" si="0"/>
        <v>8.1498231928487964E-3</v>
      </c>
      <c r="E19" s="316">
        <v>169</v>
      </c>
      <c r="F19" s="313">
        <v>112935</v>
      </c>
      <c r="G19" s="301">
        <f t="shared" si="1"/>
        <v>1.4964360030105812E-3</v>
      </c>
      <c r="H19" s="316">
        <v>103</v>
      </c>
      <c r="I19" s="313">
        <v>9213</v>
      </c>
      <c r="J19" s="301">
        <f t="shared" ref="J19:J28" si="7">IF(I19=0, "NA", H19/I19)</f>
        <v>1.117985455334853E-2</v>
      </c>
      <c r="K19" s="316">
        <v>1</v>
      </c>
      <c r="L19" s="313">
        <v>37</v>
      </c>
      <c r="M19" s="301">
        <f t="shared" si="2"/>
        <v>2.7027027027027029E-2</v>
      </c>
      <c r="N19" s="316">
        <v>1</v>
      </c>
      <c r="O19" s="313">
        <v>58</v>
      </c>
      <c r="P19" s="301">
        <f>IF(O19=0, "NA", N19/O19)</f>
        <v>1.7241379310344827E-2</v>
      </c>
      <c r="Q19" s="316">
        <v>100</v>
      </c>
      <c r="R19" s="313">
        <v>2646</v>
      </c>
      <c r="S19" s="301">
        <f t="shared" si="6"/>
        <v>3.779289493575208E-2</v>
      </c>
      <c r="T19" s="316">
        <f t="shared" si="3"/>
        <v>1448</v>
      </c>
      <c r="U19" s="313">
        <f t="shared" si="3"/>
        <v>256671</v>
      </c>
      <c r="V19" s="301">
        <f t="shared" si="5"/>
        <v>5.6414631960759101E-3</v>
      </c>
      <c r="W19" s="43"/>
    </row>
    <row r="20" spans="1:35">
      <c r="A20" s="312">
        <v>2009</v>
      </c>
      <c r="B20" s="316">
        <v>555</v>
      </c>
      <c r="C20" s="313">
        <v>118270</v>
      </c>
      <c r="D20" s="301">
        <f t="shared" si="0"/>
        <v>4.6926524055128094E-3</v>
      </c>
      <c r="E20" s="316">
        <v>93</v>
      </c>
      <c r="F20" s="313">
        <v>75994</v>
      </c>
      <c r="G20" s="301">
        <f t="shared" si="1"/>
        <v>1.2237808248019581E-3</v>
      </c>
      <c r="H20" s="316">
        <v>55</v>
      </c>
      <c r="I20" s="313">
        <v>6050</v>
      </c>
      <c r="J20" s="301">
        <f t="shared" si="7"/>
        <v>9.0909090909090905E-3</v>
      </c>
      <c r="K20" s="316">
        <v>37</v>
      </c>
      <c r="L20" s="313">
        <v>734</v>
      </c>
      <c r="M20" s="301">
        <f t="shared" si="2"/>
        <v>5.0408719346049048E-2</v>
      </c>
      <c r="N20" s="316">
        <v>0</v>
      </c>
      <c r="O20" s="313">
        <v>157</v>
      </c>
      <c r="P20" s="301">
        <f t="shared" si="4"/>
        <v>0</v>
      </c>
      <c r="Q20" s="316">
        <v>17</v>
      </c>
      <c r="R20" s="313">
        <v>938</v>
      </c>
      <c r="S20" s="301">
        <f t="shared" si="6"/>
        <v>1.8123667377398719E-2</v>
      </c>
      <c r="T20" s="316">
        <f t="shared" si="3"/>
        <v>757</v>
      </c>
      <c r="U20" s="313">
        <f t="shared" si="3"/>
        <v>202143</v>
      </c>
      <c r="V20" s="301">
        <f t="shared" si="5"/>
        <v>3.744873678534503E-3</v>
      </c>
      <c r="W20" s="43"/>
    </row>
    <row r="21" spans="1:35">
      <c r="A21" s="312">
        <v>2010</v>
      </c>
      <c r="B21" s="316">
        <v>472</v>
      </c>
      <c r="C21" s="313">
        <v>137189</v>
      </c>
      <c r="D21" s="301">
        <f t="shared" si="0"/>
        <v>3.4405090787162237E-3</v>
      </c>
      <c r="E21" s="316">
        <v>66</v>
      </c>
      <c r="F21" s="313">
        <v>108330</v>
      </c>
      <c r="G21" s="301">
        <f t="shared" si="1"/>
        <v>6.0924951536970369E-4</v>
      </c>
      <c r="H21" s="316">
        <v>44</v>
      </c>
      <c r="I21" s="313">
        <v>5950</v>
      </c>
      <c r="J21" s="301">
        <f t="shared" si="7"/>
        <v>7.3949579831932774E-3</v>
      </c>
      <c r="K21" s="316">
        <v>66</v>
      </c>
      <c r="L21" s="313">
        <v>1544</v>
      </c>
      <c r="M21" s="301">
        <f t="shared" si="2"/>
        <v>4.2746113989637305E-2</v>
      </c>
      <c r="N21" s="316">
        <v>0</v>
      </c>
      <c r="O21" s="313">
        <v>256</v>
      </c>
      <c r="P21" s="301">
        <f t="shared" si="4"/>
        <v>0</v>
      </c>
      <c r="Q21" s="316">
        <v>21</v>
      </c>
      <c r="R21" s="313">
        <v>970</v>
      </c>
      <c r="S21" s="301">
        <f t="shared" si="6"/>
        <v>2.1649484536082474E-2</v>
      </c>
      <c r="T21" s="316">
        <f t="shared" si="3"/>
        <v>669</v>
      </c>
      <c r="U21" s="313">
        <f t="shared" si="3"/>
        <v>254239</v>
      </c>
      <c r="V21" s="301">
        <f t="shared" si="5"/>
        <v>2.6313822820259675E-3</v>
      </c>
      <c r="W21" s="43"/>
    </row>
    <row r="22" spans="1:35">
      <c r="A22" s="312">
        <v>2011</v>
      </c>
      <c r="B22" s="316">
        <v>389</v>
      </c>
      <c r="C22" s="313">
        <v>129375</v>
      </c>
      <c r="D22" s="301">
        <f t="shared" si="0"/>
        <v>3.0067632850241544E-3</v>
      </c>
      <c r="E22" s="316">
        <v>47</v>
      </c>
      <c r="F22" s="313">
        <v>136138</v>
      </c>
      <c r="G22" s="301">
        <f t="shared" si="1"/>
        <v>3.4523792034553175E-4</v>
      </c>
      <c r="H22" s="316">
        <v>41</v>
      </c>
      <c r="I22" s="313">
        <v>9625</v>
      </c>
      <c r="J22" s="301">
        <f t="shared" si="7"/>
        <v>4.2597402597402594E-3</v>
      </c>
      <c r="K22" s="316">
        <v>50</v>
      </c>
      <c r="L22" s="313">
        <v>1547</v>
      </c>
      <c r="M22" s="301">
        <f t="shared" si="2"/>
        <v>3.2320620555914677E-2</v>
      </c>
      <c r="N22" s="316">
        <v>1</v>
      </c>
      <c r="O22" s="313">
        <v>467</v>
      </c>
      <c r="P22" s="301">
        <f t="shared" si="4"/>
        <v>2.1413276231263384E-3</v>
      </c>
      <c r="Q22" s="316">
        <v>63</v>
      </c>
      <c r="R22" s="313">
        <v>2571</v>
      </c>
      <c r="S22" s="301">
        <f t="shared" si="6"/>
        <v>2.4504084014002333E-2</v>
      </c>
      <c r="T22" s="316">
        <f t="shared" si="3"/>
        <v>591</v>
      </c>
      <c r="U22" s="313">
        <f t="shared" si="3"/>
        <v>279723</v>
      </c>
      <c r="V22" s="301">
        <f t="shared" si="5"/>
        <v>2.1128044529766946E-3</v>
      </c>
      <c r="W22" s="43"/>
      <c r="X22" s="3" t="s">
        <v>46</v>
      </c>
    </row>
    <row r="23" spans="1:35">
      <c r="A23" s="312">
        <v>2012</v>
      </c>
      <c r="B23" s="316">
        <v>314</v>
      </c>
      <c r="C23" s="313">
        <v>156609</v>
      </c>
      <c r="D23" s="301">
        <f t="shared" si="0"/>
        <v>2.0049933273311241E-3</v>
      </c>
      <c r="E23" s="316">
        <v>36</v>
      </c>
      <c r="F23" s="313">
        <v>129373</v>
      </c>
      <c r="G23" s="301">
        <f t="shared" si="1"/>
        <v>2.7826517124902416E-4</v>
      </c>
      <c r="H23" s="316">
        <v>30</v>
      </c>
      <c r="I23" s="313">
        <v>9906</v>
      </c>
      <c r="J23" s="301">
        <f t="shared" si="7"/>
        <v>3.0284675953967293E-3</v>
      </c>
      <c r="K23" s="316">
        <v>21</v>
      </c>
      <c r="L23" s="313">
        <v>2040</v>
      </c>
      <c r="M23" s="301">
        <f t="shared" si="2"/>
        <v>1.0294117647058823E-2</v>
      </c>
      <c r="N23" s="316">
        <v>1</v>
      </c>
      <c r="O23" s="313">
        <v>711</v>
      </c>
      <c r="P23" s="301">
        <f t="shared" si="4"/>
        <v>1.4064697609001407E-3</v>
      </c>
      <c r="Q23" s="316">
        <v>40</v>
      </c>
      <c r="R23" s="313">
        <v>2220</v>
      </c>
      <c r="S23" s="301">
        <f t="shared" si="6"/>
        <v>1.8018018018018018E-2</v>
      </c>
      <c r="T23" s="316">
        <f t="shared" si="3"/>
        <v>442</v>
      </c>
      <c r="U23" s="313">
        <f t="shared" si="3"/>
        <v>300859</v>
      </c>
      <c r="V23" s="301">
        <f t="shared" si="5"/>
        <v>1.469126733785594E-3</v>
      </c>
      <c r="W23" s="43"/>
    </row>
    <row r="24" spans="1:35">
      <c r="A24" s="312">
        <v>2013</v>
      </c>
      <c r="B24" s="316">
        <v>235</v>
      </c>
      <c r="C24" s="313">
        <v>175034</v>
      </c>
      <c r="D24" s="301">
        <f t="shared" si="0"/>
        <v>1.3425962955768594E-3</v>
      </c>
      <c r="E24" s="316">
        <v>23</v>
      </c>
      <c r="F24" s="313">
        <v>138224</v>
      </c>
      <c r="G24" s="301">
        <f t="shared" si="1"/>
        <v>1.6639657367750898E-4</v>
      </c>
      <c r="H24" s="316">
        <v>20</v>
      </c>
      <c r="I24" s="313">
        <v>9026</v>
      </c>
      <c r="J24" s="301">
        <f t="shared" si="7"/>
        <v>2.2158209616662972E-3</v>
      </c>
      <c r="K24" s="316">
        <v>22</v>
      </c>
      <c r="L24" s="313">
        <v>2063</v>
      </c>
      <c r="M24" s="301">
        <f t="shared" si="2"/>
        <v>1.0664081434803683E-2</v>
      </c>
      <c r="N24" s="316">
        <v>0</v>
      </c>
      <c r="O24" s="313">
        <v>504</v>
      </c>
      <c r="P24" s="301">
        <f t="shared" si="4"/>
        <v>0</v>
      </c>
      <c r="Q24" s="316">
        <v>14</v>
      </c>
      <c r="R24" s="313">
        <v>1826</v>
      </c>
      <c r="S24" s="301">
        <f t="shared" si="6"/>
        <v>7.6670317634173054E-3</v>
      </c>
      <c r="T24" s="316">
        <f t="shared" si="3"/>
        <v>314</v>
      </c>
      <c r="U24" s="313">
        <f t="shared" si="3"/>
        <v>326677</v>
      </c>
      <c r="V24" s="301">
        <f t="shared" si="5"/>
        <v>9.6119408467691334E-4</v>
      </c>
      <c r="W24" s="43"/>
    </row>
    <row r="25" spans="1:35">
      <c r="A25" s="312">
        <v>2014</v>
      </c>
      <c r="B25" s="316">
        <v>168</v>
      </c>
      <c r="C25" s="313">
        <v>155374</v>
      </c>
      <c r="D25" s="301">
        <f t="shared" si="0"/>
        <v>1.0812619872050664E-3</v>
      </c>
      <c r="E25" s="316">
        <v>28</v>
      </c>
      <c r="F25" s="313">
        <v>164671</v>
      </c>
      <c r="G25" s="301">
        <f t="shared" si="1"/>
        <v>1.7003601119808587E-4</v>
      </c>
      <c r="H25" s="316">
        <v>15</v>
      </c>
      <c r="I25" s="313">
        <v>10467</v>
      </c>
      <c r="J25" s="301">
        <f t="shared" si="7"/>
        <v>1.4330753797649756E-3</v>
      </c>
      <c r="K25" s="316">
        <v>9</v>
      </c>
      <c r="L25" s="313">
        <v>2806</v>
      </c>
      <c r="M25" s="301">
        <f t="shared" si="2"/>
        <v>3.2074126870990736E-3</v>
      </c>
      <c r="N25" s="316">
        <v>0</v>
      </c>
      <c r="O25" s="313">
        <v>1255</v>
      </c>
      <c r="P25" s="301">
        <f t="shared" si="4"/>
        <v>0</v>
      </c>
      <c r="Q25" s="316">
        <v>19</v>
      </c>
      <c r="R25" s="313">
        <v>1961</v>
      </c>
      <c r="S25" s="301">
        <f t="shared" si="6"/>
        <v>9.6889342172361038E-3</v>
      </c>
      <c r="T25" s="316">
        <f t="shared" si="3"/>
        <v>239</v>
      </c>
      <c r="U25" s="313">
        <f t="shared" si="3"/>
        <v>336534</v>
      </c>
      <c r="V25" s="301">
        <f t="shared" si="5"/>
        <v>7.1018084354032584E-4</v>
      </c>
      <c r="W25" s="43"/>
    </row>
    <row r="26" spans="1:35">
      <c r="A26" s="312">
        <v>2015</v>
      </c>
      <c r="B26" s="316">
        <v>173</v>
      </c>
      <c r="C26" s="313">
        <v>153764</v>
      </c>
      <c r="D26" s="301">
        <f t="shared" si="0"/>
        <v>1.1251008038292449E-3</v>
      </c>
      <c r="E26" s="316">
        <v>8</v>
      </c>
      <c r="F26" s="313">
        <v>179395</v>
      </c>
      <c r="G26" s="301">
        <f t="shared" si="1"/>
        <v>4.4594330945678529E-5</v>
      </c>
      <c r="H26" s="316">
        <v>21</v>
      </c>
      <c r="I26" s="313">
        <v>17593</v>
      </c>
      <c r="J26" s="301">
        <f t="shared" si="7"/>
        <v>1.1936565679531632E-3</v>
      </c>
      <c r="K26" s="316">
        <v>3</v>
      </c>
      <c r="L26" s="313">
        <v>1350</v>
      </c>
      <c r="M26" s="301">
        <f t="shared" si="2"/>
        <v>2.2222222222222222E-3</v>
      </c>
      <c r="N26" s="316">
        <v>0</v>
      </c>
      <c r="O26" s="313">
        <v>1193</v>
      </c>
      <c r="P26" s="301">
        <f t="shared" si="4"/>
        <v>0</v>
      </c>
      <c r="Q26" s="316">
        <v>19</v>
      </c>
      <c r="R26" s="313">
        <v>3302</v>
      </c>
      <c r="S26" s="301">
        <f t="shared" si="6"/>
        <v>5.7540884312537854E-3</v>
      </c>
      <c r="T26" s="316">
        <f t="shared" si="3"/>
        <v>224</v>
      </c>
      <c r="U26" s="313">
        <f t="shared" si="3"/>
        <v>356597</v>
      </c>
      <c r="V26" s="301">
        <f t="shared" si="5"/>
        <v>6.2816007986606732E-4</v>
      </c>
      <c r="W26" s="43"/>
    </row>
    <row r="27" spans="1:35">
      <c r="A27" s="312">
        <v>2016</v>
      </c>
      <c r="B27" s="316">
        <v>62</v>
      </c>
      <c r="C27" s="313">
        <v>33593</v>
      </c>
      <c r="D27" s="301">
        <f t="shared" si="0"/>
        <v>1.8456225999464173E-3</v>
      </c>
      <c r="E27" s="316">
        <v>7</v>
      </c>
      <c r="F27" s="313">
        <v>34259</v>
      </c>
      <c r="G27" s="301">
        <f t="shared" si="1"/>
        <v>2.043258705741557E-4</v>
      </c>
      <c r="H27" s="316">
        <v>5</v>
      </c>
      <c r="I27" s="313">
        <v>1998</v>
      </c>
      <c r="J27" s="301">
        <f t="shared" si="7"/>
        <v>2.5025025025025025E-3</v>
      </c>
      <c r="K27" s="316">
        <v>0</v>
      </c>
      <c r="L27" s="313">
        <v>118</v>
      </c>
      <c r="M27" s="301">
        <f t="shared" si="2"/>
        <v>0</v>
      </c>
      <c r="N27" s="316">
        <v>0</v>
      </c>
      <c r="O27" s="313">
        <v>157</v>
      </c>
      <c r="P27" s="301">
        <f t="shared" si="4"/>
        <v>0</v>
      </c>
      <c r="Q27" s="316">
        <v>1</v>
      </c>
      <c r="R27" s="313">
        <v>353</v>
      </c>
      <c r="S27" s="301">
        <f t="shared" si="6"/>
        <v>2.8328611898016999E-3</v>
      </c>
      <c r="T27" s="316">
        <f t="shared" si="3"/>
        <v>75</v>
      </c>
      <c r="U27" s="313">
        <f t="shared" si="3"/>
        <v>70478</v>
      </c>
      <c r="V27" s="301">
        <f t="shared" si="5"/>
        <v>1.0641618661142483E-3</v>
      </c>
      <c r="W27" s="43"/>
    </row>
    <row r="28" spans="1:35" ht="13.5" thickBot="1">
      <c r="A28" s="312">
        <v>2017</v>
      </c>
      <c r="B28" s="318">
        <v>11</v>
      </c>
      <c r="C28" s="317">
        <v>575</v>
      </c>
      <c r="D28" s="303">
        <f t="shared" si="0"/>
        <v>1.9130434782608695E-2</v>
      </c>
      <c r="E28" s="318">
        <v>0</v>
      </c>
      <c r="F28" s="317">
        <v>109</v>
      </c>
      <c r="G28" s="303">
        <f t="shared" si="1"/>
        <v>0</v>
      </c>
      <c r="H28" s="318">
        <v>0</v>
      </c>
      <c r="I28" s="317">
        <v>3</v>
      </c>
      <c r="J28" s="303">
        <f t="shared" si="7"/>
        <v>0</v>
      </c>
      <c r="K28" s="318">
        <v>0</v>
      </c>
      <c r="L28" s="317">
        <v>0</v>
      </c>
      <c r="M28" s="303" t="str">
        <f t="shared" si="2"/>
        <v>NA</v>
      </c>
      <c r="N28" s="318">
        <v>0</v>
      </c>
      <c r="O28" s="317">
        <v>0</v>
      </c>
      <c r="P28" s="303" t="str">
        <f t="shared" si="4"/>
        <v>NA</v>
      </c>
      <c r="Q28" s="318">
        <v>0</v>
      </c>
      <c r="R28" s="317">
        <v>2</v>
      </c>
      <c r="S28" s="301">
        <f t="shared" si="6"/>
        <v>0</v>
      </c>
      <c r="T28" s="316">
        <f t="shared" si="3"/>
        <v>11</v>
      </c>
      <c r="U28" s="313">
        <f t="shared" si="3"/>
        <v>689</v>
      </c>
      <c r="V28" s="303">
        <f t="shared" si="5"/>
        <v>1.5965166908563134E-2</v>
      </c>
      <c r="W28" s="43"/>
    </row>
    <row r="29" spans="1:35" ht="13.5" thickBot="1">
      <c r="A29" s="274" t="s">
        <v>6</v>
      </c>
      <c r="B29" s="115">
        <f>SUM(B13:B28)</f>
        <v>22747</v>
      </c>
      <c r="C29" s="161">
        <f>SUM(C13:C28)</f>
        <v>1845387</v>
      </c>
      <c r="D29" s="42">
        <f>B29/C29</f>
        <v>1.2326411749947301E-2</v>
      </c>
      <c r="E29" s="115">
        <f>SUM(E13:E28)</f>
        <v>3711</v>
      </c>
      <c r="F29" s="161">
        <f>SUM(F13:F28)</f>
        <v>1632614</v>
      </c>
      <c r="G29" s="42">
        <f>E29/F29</f>
        <v>2.2730418825270392E-3</v>
      </c>
      <c r="H29" s="115">
        <f>SUM(H13:H28)</f>
        <v>334</v>
      </c>
      <c r="I29" s="161">
        <f>SUM(I13:I28)</f>
        <v>79831</v>
      </c>
      <c r="J29" s="42">
        <f>H29/I29</f>
        <v>4.1838383585323996E-3</v>
      </c>
      <c r="K29" s="115">
        <f>SUM(K13:K28)</f>
        <v>231</v>
      </c>
      <c r="L29" s="161">
        <f>SUM(L13:L28)</f>
        <v>13586</v>
      </c>
      <c r="M29" s="42">
        <f>K29/L29</f>
        <v>1.7002796996908584E-2</v>
      </c>
      <c r="N29" s="115">
        <f>SUM(N13:N28)</f>
        <v>3</v>
      </c>
      <c r="O29" s="161">
        <f>SUM(O13:O28)</f>
        <v>4868</v>
      </c>
      <c r="P29" s="42">
        <f>N29/O29</f>
        <v>6.1626951520131468E-4</v>
      </c>
      <c r="Q29" s="115">
        <f>SUM(Q13:Q28)</f>
        <v>333</v>
      </c>
      <c r="R29" s="161">
        <f>SUM(R13:R28)</f>
        <v>19043</v>
      </c>
      <c r="S29" s="42">
        <f>Q29/R29</f>
        <v>1.7486740534579635E-2</v>
      </c>
      <c r="T29" s="115">
        <f>SUM(T13:T28)</f>
        <v>27359</v>
      </c>
      <c r="U29" s="161">
        <f>SUM(U13:U28)</f>
        <v>3595329</v>
      </c>
      <c r="V29" s="42">
        <f>T29/U29</f>
        <v>7.6095956726074301E-3</v>
      </c>
      <c r="W29" s="43"/>
    </row>
    <row r="30" spans="1:35">
      <c r="A30" s="364"/>
      <c r="B30" s="384"/>
      <c r="C30" s="384"/>
      <c r="D30" s="327"/>
      <c r="E30" s="384"/>
      <c r="F30" s="384"/>
      <c r="G30" s="327"/>
      <c r="H30" s="384"/>
      <c r="I30" s="384"/>
      <c r="J30" s="327"/>
      <c r="K30" s="294"/>
      <c r="L30" s="294"/>
      <c r="M30" s="294"/>
      <c r="N30" s="384"/>
      <c r="O30" s="384"/>
      <c r="P30" s="384"/>
      <c r="Q30" s="384"/>
      <c r="R30" s="384"/>
      <c r="S30" s="327"/>
      <c r="T30" s="384"/>
      <c r="U30" s="343"/>
      <c r="V30" s="327"/>
      <c r="W30" s="43"/>
    </row>
    <row r="31" spans="1:35" ht="13.5" customHeight="1">
      <c r="O31" s="300"/>
      <c r="P31" s="242"/>
      <c r="Q31" s="294"/>
      <c r="R31" s="242"/>
      <c r="S31" s="242"/>
      <c r="T31" s="242"/>
      <c r="U31" s="242"/>
      <c r="V31" s="363"/>
      <c r="W31" s="300"/>
      <c r="X31" s="242"/>
      <c r="Y31" s="242"/>
      <c r="Z31" s="242"/>
      <c r="AA31" s="242"/>
      <c r="AB31" s="242"/>
      <c r="AC31" s="242"/>
      <c r="AD31" s="242"/>
      <c r="AE31" s="242"/>
      <c r="AF31" s="242"/>
      <c r="AG31" s="242"/>
      <c r="AH31" s="242"/>
      <c r="AI31" s="242"/>
    </row>
    <row r="32" spans="1:35" ht="12.75" customHeight="1">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1:38">
      <c r="N33" s="242"/>
      <c r="O33" s="242"/>
      <c r="P33" s="300"/>
      <c r="Q33" s="305"/>
      <c r="R33" s="242"/>
      <c r="S33" s="242"/>
      <c r="T33" s="242"/>
      <c r="U33" s="242"/>
      <c r="V33" s="242"/>
      <c r="W33" s="242"/>
      <c r="X33" s="242"/>
      <c r="Y33" s="242"/>
      <c r="Z33" s="242"/>
      <c r="AA33" s="242"/>
      <c r="AB33" s="242"/>
      <c r="AC33" s="242"/>
      <c r="AD33" s="242"/>
      <c r="AE33" s="242"/>
      <c r="AF33" s="242"/>
      <c r="AG33" s="242"/>
      <c r="AH33" s="242"/>
    </row>
    <row r="34" spans="1:38">
      <c r="N34" s="294"/>
      <c r="O34" s="478"/>
      <c r="P34" s="478"/>
      <c r="Q34" s="478"/>
      <c r="R34" s="478"/>
      <c r="S34" s="478"/>
      <c r="T34" s="478"/>
      <c r="U34" s="478"/>
      <c r="V34" s="478"/>
      <c r="W34" s="478"/>
      <c r="X34" s="478"/>
      <c r="Y34" s="478"/>
      <c r="Z34" s="478"/>
      <c r="AA34" s="478"/>
      <c r="AB34" s="478"/>
      <c r="AC34" s="478"/>
      <c r="AD34" s="478"/>
      <c r="AE34" s="478"/>
      <c r="AF34" s="478"/>
      <c r="AG34" s="478"/>
      <c r="AH34" s="478"/>
    </row>
    <row r="35" spans="1:38">
      <c r="N35" s="242"/>
      <c r="O35" s="354"/>
      <c r="P35" s="482"/>
      <c r="Q35" s="482"/>
      <c r="R35" s="482"/>
      <c r="S35" s="482"/>
      <c r="T35" s="482"/>
      <c r="U35" s="482"/>
      <c r="V35" s="482"/>
      <c r="W35" s="482"/>
      <c r="X35" s="331"/>
      <c r="Y35" s="331"/>
      <c r="Z35" s="331"/>
      <c r="AA35" s="331"/>
      <c r="AB35" s="331"/>
      <c r="AC35" s="331"/>
      <c r="AD35" s="331"/>
      <c r="AE35" s="331"/>
      <c r="AF35" s="331"/>
      <c r="AG35" s="331"/>
      <c r="AH35" s="331"/>
      <c r="AI35" s="242"/>
      <c r="AJ35" s="242"/>
      <c r="AK35" s="242"/>
      <c r="AL35" s="242"/>
    </row>
    <row r="36" spans="1:38">
      <c r="N36" s="294"/>
      <c r="O36" s="479"/>
      <c r="P36" s="481"/>
      <c r="Q36" s="481"/>
      <c r="R36" s="483"/>
      <c r="S36" s="483"/>
      <c r="T36" s="483"/>
      <c r="U36" s="483"/>
      <c r="V36" s="483"/>
      <c r="W36" s="483"/>
      <c r="X36" s="479"/>
      <c r="Y36" s="479"/>
      <c r="Z36" s="479"/>
      <c r="AA36" s="479"/>
      <c r="AB36" s="479"/>
      <c r="AC36" s="479"/>
      <c r="AD36" s="479"/>
      <c r="AE36" s="479"/>
      <c r="AF36" s="479"/>
      <c r="AG36" s="479"/>
      <c r="AH36" s="369"/>
      <c r="AI36" s="479"/>
      <c r="AJ36" s="479"/>
      <c r="AK36" s="479"/>
      <c r="AL36" s="242"/>
    </row>
    <row r="37" spans="1:38">
      <c r="N37" s="294"/>
      <c r="O37" s="403"/>
      <c r="P37" s="481"/>
      <c r="Q37" s="481"/>
      <c r="R37" s="483"/>
      <c r="S37" s="483"/>
      <c r="T37" s="483"/>
      <c r="U37" s="483"/>
      <c r="V37" s="483"/>
      <c r="W37" s="483"/>
      <c r="X37" s="370"/>
      <c r="Y37" s="370"/>
      <c r="Z37" s="370"/>
      <c r="AA37" s="370"/>
      <c r="AB37" s="370"/>
      <c r="AC37" s="370"/>
      <c r="AD37" s="370"/>
      <c r="AE37" s="370"/>
      <c r="AF37" s="370"/>
      <c r="AG37" s="403"/>
      <c r="AH37" s="331"/>
      <c r="AI37" s="242"/>
      <c r="AJ37" s="242"/>
      <c r="AK37" s="242"/>
      <c r="AL37" s="242"/>
    </row>
    <row r="38" spans="1:38">
      <c r="N38" s="294"/>
      <c r="O38" s="403"/>
      <c r="P38" s="481"/>
      <c r="Q38" s="481"/>
      <c r="R38" s="483"/>
      <c r="S38" s="483"/>
      <c r="T38" s="483"/>
      <c r="U38" s="483"/>
      <c r="V38" s="483"/>
      <c r="W38" s="483"/>
      <c r="X38" s="370"/>
      <c r="Y38" s="370"/>
      <c r="Z38" s="370"/>
      <c r="AA38" s="370"/>
      <c r="AB38" s="370"/>
      <c r="AC38" s="370"/>
      <c r="AD38" s="370"/>
      <c r="AE38" s="370"/>
      <c r="AF38" s="370"/>
      <c r="AG38" s="370"/>
      <c r="AH38" s="331"/>
      <c r="AI38" s="242"/>
      <c r="AJ38" s="242"/>
      <c r="AK38" s="242"/>
      <c r="AL38" s="242"/>
    </row>
    <row r="39" spans="1:38">
      <c r="N39" s="294"/>
      <c r="O39" s="403"/>
      <c r="P39" s="481"/>
      <c r="Q39" s="481"/>
      <c r="R39" s="483"/>
      <c r="S39" s="483"/>
      <c r="T39" s="483"/>
      <c r="U39" s="483"/>
      <c r="V39" s="481"/>
      <c r="W39" s="483"/>
      <c r="X39" s="403"/>
      <c r="Y39" s="370"/>
      <c r="Z39" s="370"/>
      <c r="AA39" s="370"/>
      <c r="AB39" s="370"/>
      <c r="AC39" s="370"/>
      <c r="AD39" s="370"/>
      <c r="AE39" s="370"/>
      <c r="AF39" s="370"/>
      <c r="AG39" s="370"/>
      <c r="AH39" s="331"/>
      <c r="AI39" s="242"/>
      <c r="AJ39" s="242"/>
      <c r="AK39" s="242"/>
      <c r="AL39" s="242"/>
    </row>
    <row r="40" spans="1:38">
      <c r="N40" s="242"/>
      <c r="O40" s="403"/>
      <c r="P40" s="481"/>
      <c r="Q40" s="481"/>
      <c r="R40" s="483"/>
      <c r="S40" s="483"/>
      <c r="T40" s="483"/>
      <c r="U40" s="483"/>
      <c r="V40" s="483"/>
      <c r="W40" s="483"/>
      <c r="X40" s="370"/>
      <c r="Y40" s="370"/>
      <c r="Z40" s="370"/>
      <c r="AA40" s="370"/>
      <c r="AB40" s="370"/>
      <c r="AC40" s="370"/>
      <c r="AD40" s="370"/>
      <c r="AE40" s="370"/>
      <c r="AF40" s="370"/>
      <c r="AG40" s="370"/>
      <c r="AH40" s="331"/>
      <c r="AI40" s="242"/>
      <c r="AJ40" s="242"/>
      <c r="AK40" s="242"/>
      <c r="AL40" s="242"/>
    </row>
    <row r="41" spans="1:38" s="294" customFormat="1">
      <c r="A41" s="3"/>
      <c r="B41" s="3"/>
      <c r="O41" s="403"/>
      <c r="P41" s="481"/>
      <c r="Q41" s="483"/>
      <c r="R41" s="483"/>
      <c r="S41" s="483"/>
      <c r="T41" s="483"/>
      <c r="U41" s="483"/>
      <c r="V41" s="481"/>
      <c r="W41" s="483"/>
      <c r="X41" s="370"/>
      <c r="Y41" s="370"/>
      <c r="Z41" s="370"/>
      <c r="AA41" s="370"/>
      <c r="AB41" s="370"/>
      <c r="AC41" s="370"/>
      <c r="AD41" s="370"/>
      <c r="AE41" s="370"/>
      <c r="AF41" s="370"/>
      <c r="AG41" s="370"/>
      <c r="AH41" s="331"/>
    </row>
    <row r="42" spans="1:38">
      <c r="N42" s="242"/>
      <c r="O42" s="403"/>
      <c r="P42" s="481"/>
      <c r="Q42" s="481"/>
      <c r="R42" s="483"/>
      <c r="S42" s="483"/>
      <c r="T42" s="483"/>
      <c r="U42" s="483"/>
      <c r="V42" s="481"/>
      <c r="W42" s="483"/>
      <c r="X42" s="370"/>
      <c r="Y42" s="370"/>
      <c r="Z42" s="370"/>
      <c r="AA42" s="370"/>
      <c r="AB42" s="370"/>
      <c r="AC42" s="370"/>
      <c r="AD42" s="370"/>
      <c r="AE42" s="370"/>
      <c r="AF42" s="370"/>
      <c r="AG42" s="370"/>
      <c r="AH42" s="331"/>
      <c r="AI42" s="242"/>
      <c r="AJ42" s="242"/>
      <c r="AK42" s="242"/>
      <c r="AL42" s="242"/>
    </row>
    <row r="43" spans="1:38">
      <c r="N43" s="242"/>
      <c r="O43" s="403"/>
      <c r="P43" s="481"/>
      <c r="Q43" s="481"/>
      <c r="R43" s="483"/>
      <c r="S43" s="483"/>
      <c r="T43" s="483"/>
      <c r="U43" s="483"/>
      <c r="V43" s="481"/>
      <c r="W43" s="483"/>
      <c r="X43" s="370"/>
      <c r="Y43" s="370"/>
      <c r="Z43" s="370"/>
      <c r="AA43" s="370"/>
      <c r="AB43" s="370"/>
      <c r="AC43" s="370"/>
      <c r="AD43" s="370"/>
      <c r="AE43" s="370"/>
      <c r="AF43" s="370"/>
      <c r="AG43" s="370"/>
      <c r="AH43" s="331"/>
      <c r="AI43" s="242"/>
      <c r="AJ43" s="242"/>
      <c r="AK43" s="242"/>
      <c r="AL43" s="242"/>
    </row>
    <row r="44" spans="1:38">
      <c r="N44" s="242"/>
      <c r="O44" s="403"/>
      <c r="P44" s="481"/>
      <c r="Q44" s="481"/>
      <c r="R44" s="483"/>
      <c r="S44" s="483"/>
      <c r="T44" s="483"/>
      <c r="U44" s="483"/>
      <c r="V44" s="481"/>
      <c r="W44" s="483"/>
      <c r="X44" s="370"/>
      <c r="Y44" s="370"/>
      <c r="Z44" s="370"/>
      <c r="AA44" s="370"/>
      <c r="AB44" s="370"/>
      <c r="AC44" s="370"/>
      <c r="AD44" s="370"/>
      <c r="AE44" s="370"/>
      <c r="AF44" s="370"/>
      <c r="AG44" s="370"/>
      <c r="AH44" s="331"/>
      <c r="AI44" s="242"/>
      <c r="AJ44" s="242"/>
      <c r="AK44" s="242"/>
      <c r="AL44" s="242"/>
    </row>
    <row r="45" spans="1:38">
      <c r="N45" s="300"/>
      <c r="O45" s="403"/>
      <c r="P45" s="481"/>
      <c r="Q45" s="481"/>
      <c r="R45" s="483"/>
      <c r="S45" s="483"/>
      <c r="T45" s="483"/>
      <c r="U45" s="483"/>
      <c r="V45" s="483"/>
      <c r="W45" s="483"/>
      <c r="X45" s="370"/>
      <c r="Y45" s="370"/>
      <c r="Z45" s="370"/>
      <c r="AA45" s="370"/>
      <c r="AB45" s="370"/>
      <c r="AC45" s="370"/>
      <c r="AD45" s="370"/>
      <c r="AE45" s="370"/>
      <c r="AF45" s="370"/>
      <c r="AG45" s="370"/>
      <c r="AH45" s="331"/>
      <c r="AI45" s="242"/>
      <c r="AJ45" s="242"/>
      <c r="AK45" s="242"/>
      <c r="AL45" s="242"/>
    </row>
    <row r="46" spans="1:38">
      <c r="N46" s="242"/>
      <c r="O46" s="403"/>
      <c r="P46" s="481"/>
      <c r="Q46" s="481"/>
      <c r="R46" s="483"/>
      <c r="S46" s="483"/>
      <c r="T46" s="483"/>
      <c r="U46" s="483"/>
      <c r="V46" s="483"/>
      <c r="W46" s="483"/>
      <c r="X46" s="370"/>
      <c r="Y46" s="370"/>
      <c r="Z46" s="370"/>
      <c r="AA46" s="370"/>
      <c r="AB46" s="370"/>
      <c r="AC46" s="370"/>
      <c r="AD46" s="370"/>
      <c r="AE46" s="370"/>
      <c r="AF46" s="370"/>
      <c r="AG46" s="370"/>
      <c r="AH46" s="354"/>
      <c r="AI46" s="242"/>
      <c r="AJ46" s="242"/>
      <c r="AK46" s="242"/>
      <c r="AL46" s="242"/>
    </row>
    <row r="47" spans="1:38" ht="13.5" customHeight="1">
      <c r="N47" s="242"/>
      <c r="O47" s="403"/>
      <c r="P47" s="481"/>
      <c r="Q47" s="481"/>
      <c r="R47" s="483"/>
      <c r="S47" s="483"/>
      <c r="T47" s="483"/>
      <c r="U47" s="483"/>
      <c r="V47" s="481"/>
      <c r="W47" s="483"/>
      <c r="X47" s="403"/>
      <c r="Y47" s="370"/>
      <c r="Z47" s="370"/>
      <c r="AA47" s="370"/>
      <c r="AB47" s="370"/>
      <c r="AC47" s="370"/>
      <c r="AD47" s="370"/>
      <c r="AE47" s="370"/>
      <c r="AF47" s="370"/>
      <c r="AG47" s="370"/>
      <c r="AH47" s="354"/>
      <c r="AI47" s="242"/>
      <c r="AJ47" s="242"/>
      <c r="AK47" s="242"/>
      <c r="AL47" s="242"/>
    </row>
    <row r="48" spans="1:38">
      <c r="N48" s="242"/>
      <c r="O48" s="403"/>
      <c r="P48" s="481"/>
      <c r="Q48" s="481"/>
      <c r="R48" s="483"/>
      <c r="S48" s="483"/>
      <c r="T48" s="483"/>
      <c r="U48" s="483"/>
      <c r="V48" s="481"/>
      <c r="W48" s="483"/>
      <c r="X48" s="370"/>
      <c r="Y48" s="370"/>
      <c r="Z48" s="370"/>
      <c r="AA48" s="370"/>
      <c r="AB48" s="370"/>
      <c r="AC48" s="370"/>
      <c r="AD48" s="370"/>
      <c r="AE48" s="370"/>
      <c r="AF48" s="370"/>
      <c r="AG48" s="370"/>
      <c r="AH48" s="354"/>
      <c r="AI48" s="242"/>
      <c r="AJ48" s="242"/>
      <c r="AK48" s="242"/>
      <c r="AL48" s="242"/>
    </row>
    <row r="49" spans="14:38">
      <c r="N49" s="242"/>
      <c r="O49" s="403"/>
      <c r="P49" s="481"/>
      <c r="Q49" s="481"/>
      <c r="R49" s="483"/>
      <c r="S49" s="483"/>
      <c r="T49" s="483"/>
      <c r="U49" s="483"/>
      <c r="V49" s="481"/>
      <c r="W49" s="483"/>
      <c r="X49" s="403"/>
      <c r="Y49" s="370"/>
      <c r="Z49" s="370"/>
      <c r="AA49" s="370"/>
      <c r="AB49" s="370"/>
      <c r="AC49" s="370"/>
      <c r="AD49" s="370"/>
      <c r="AE49" s="370"/>
      <c r="AF49" s="370"/>
      <c r="AG49" s="370"/>
      <c r="AH49" s="354"/>
      <c r="AI49" s="242"/>
      <c r="AJ49" s="242"/>
      <c r="AK49" s="242"/>
      <c r="AL49" s="242"/>
    </row>
    <row r="50" spans="14:38">
      <c r="N50" s="242"/>
      <c r="O50" s="403"/>
      <c r="P50" s="481"/>
      <c r="Q50" s="481"/>
      <c r="R50" s="483"/>
      <c r="S50" s="483"/>
      <c r="T50" s="483"/>
      <c r="U50" s="481"/>
      <c r="V50" s="481"/>
      <c r="W50" s="483"/>
      <c r="X50" s="370"/>
      <c r="Y50" s="370"/>
      <c r="Z50" s="370"/>
      <c r="AA50" s="370"/>
      <c r="AB50" s="370"/>
      <c r="AC50" s="370"/>
      <c r="AD50" s="370"/>
      <c r="AE50" s="370"/>
      <c r="AF50" s="370"/>
      <c r="AG50" s="370"/>
      <c r="AH50" s="354"/>
      <c r="AI50" s="242"/>
      <c r="AJ50" s="242"/>
      <c r="AK50" s="242"/>
      <c r="AL50" s="242"/>
    </row>
    <row r="51" spans="14:38">
      <c r="N51" s="242"/>
      <c r="O51" s="403"/>
      <c r="P51" s="481"/>
      <c r="Q51" s="481"/>
      <c r="R51" s="483"/>
      <c r="S51" s="481"/>
      <c r="T51" s="481"/>
      <c r="U51" s="481"/>
      <c r="V51" s="481"/>
      <c r="W51" s="483"/>
      <c r="X51" s="370"/>
      <c r="Y51" s="370"/>
      <c r="Z51" s="370"/>
      <c r="AA51" s="370"/>
      <c r="AB51" s="370"/>
      <c r="AC51" s="370"/>
      <c r="AD51" s="370"/>
      <c r="AE51" s="370"/>
      <c r="AF51" s="370"/>
      <c r="AG51" s="370"/>
      <c r="AH51" s="354"/>
      <c r="AI51" s="242"/>
      <c r="AJ51" s="242"/>
      <c r="AK51" s="242"/>
      <c r="AL51" s="242"/>
    </row>
    <row r="52" spans="14:38">
      <c r="N52" s="242"/>
      <c r="O52" s="403"/>
      <c r="P52" s="481"/>
      <c r="Q52" s="481"/>
      <c r="R52" s="483"/>
      <c r="S52" s="481"/>
      <c r="T52" s="481"/>
      <c r="U52" s="481"/>
      <c r="V52" s="481"/>
      <c r="W52" s="483"/>
      <c r="X52" s="370"/>
      <c r="Y52" s="370"/>
      <c r="Z52" s="370"/>
      <c r="AA52" s="370"/>
      <c r="AB52" s="370"/>
      <c r="AC52" s="370"/>
      <c r="AD52" s="370"/>
      <c r="AE52" s="370"/>
      <c r="AF52" s="370"/>
      <c r="AG52" s="370"/>
      <c r="AH52" s="354"/>
      <c r="AI52" s="242"/>
      <c r="AJ52" s="242"/>
      <c r="AK52" s="242"/>
      <c r="AL52" s="242"/>
    </row>
    <row r="53" spans="14:38" ht="13.5" customHeight="1">
      <c r="N53" s="242"/>
      <c r="O53" s="403"/>
      <c r="P53" s="481"/>
      <c r="Q53" s="481"/>
      <c r="R53" s="483"/>
      <c r="S53" s="481"/>
      <c r="T53" s="481"/>
      <c r="U53" s="481"/>
      <c r="V53" s="481"/>
      <c r="W53" s="483"/>
      <c r="X53" s="370"/>
      <c r="Y53" s="370"/>
      <c r="Z53" s="370"/>
      <c r="AA53" s="370"/>
      <c r="AB53" s="370"/>
      <c r="AC53" s="370"/>
      <c r="AD53" s="403"/>
      <c r="AE53" s="403"/>
      <c r="AF53" s="403"/>
      <c r="AG53" s="403"/>
      <c r="AH53" s="354"/>
      <c r="AI53" s="242"/>
      <c r="AJ53" s="242"/>
      <c r="AK53" s="242"/>
      <c r="AL53" s="242"/>
    </row>
    <row r="54" spans="14:38">
      <c r="N54" s="242"/>
      <c r="O54" s="403"/>
      <c r="P54" s="481"/>
      <c r="Q54" s="481"/>
      <c r="R54" s="483"/>
      <c r="S54" s="481"/>
      <c r="T54" s="481"/>
      <c r="U54" s="481"/>
      <c r="V54" s="481"/>
      <c r="W54" s="483"/>
      <c r="X54" s="370"/>
      <c r="Y54" s="370"/>
      <c r="Z54" s="370"/>
      <c r="AA54" s="370"/>
      <c r="AB54" s="370"/>
      <c r="AC54" s="403"/>
      <c r="AD54" s="403"/>
      <c r="AE54" s="403"/>
      <c r="AF54" s="403"/>
      <c r="AG54" s="403"/>
      <c r="AH54" s="354"/>
      <c r="AI54" s="242"/>
      <c r="AJ54" s="354"/>
      <c r="AK54" s="242"/>
      <c r="AL54" s="242"/>
    </row>
    <row r="55" spans="14:38">
      <c r="N55" s="242"/>
      <c r="O55" s="403"/>
      <c r="P55" s="481"/>
      <c r="Q55" s="481"/>
      <c r="R55" s="483"/>
      <c r="S55" s="481"/>
      <c r="T55" s="481"/>
      <c r="U55" s="481"/>
      <c r="V55" s="481"/>
      <c r="W55" s="483"/>
      <c r="X55" s="403"/>
      <c r="Y55" s="403"/>
      <c r="Z55" s="370"/>
      <c r="AA55" s="370"/>
      <c r="AB55" s="370"/>
      <c r="AC55" s="370"/>
      <c r="AD55" s="403"/>
      <c r="AE55" s="403"/>
      <c r="AF55" s="403"/>
      <c r="AG55" s="403"/>
      <c r="AH55" s="354"/>
      <c r="AI55" s="242"/>
      <c r="AJ55" s="242"/>
      <c r="AK55" s="242"/>
      <c r="AL55" s="242"/>
    </row>
    <row r="56" spans="14:38">
      <c r="N56" s="242"/>
      <c r="O56" s="403"/>
      <c r="P56" s="481"/>
      <c r="Q56" s="481"/>
      <c r="R56" s="483"/>
      <c r="S56" s="481"/>
      <c r="T56" s="481"/>
      <c r="U56" s="481"/>
      <c r="V56" s="481"/>
      <c r="W56" s="483"/>
      <c r="X56" s="370"/>
      <c r="Y56" s="403"/>
      <c r="Z56" s="370"/>
      <c r="AA56" s="370"/>
      <c r="AB56" s="370"/>
      <c r="AC56" s="370"/>
      <c r="AD56" s="403"/>
      <c r="AE56" s="403"/>
      <c r="AF56" s="403"/>
      <c r="AG56" s="403"/>
      <c r="AH56" s="354"/>
      <c r="AI56" s="242"/>
      <c r="AJ56" s="242"/>
      <c r="AK56" s="242"/>
      <c r="AL56" s="242"/>
    </row>
    <row r="57" spans="14:38">
      <c r="N57" s="242"/>
      <c r="O57" s="403"/>
      <c r="P57" s="481"/>
      <c r="Q57" s="481"/>
      <c r="R57" s="481"/>
      <c r="S57" s="481"/>
      <c r="T57" s="481"/>
      <c r="U57" s="481"/>
      <c r="V57" s="481"/>
      <c r="W57" s="481"/>
      <c r="X57" s="370"/>
      <c r="Y57" s="370"/>
      <c r="Z57" s="370"/>
      <c r="AA57" s="370"/>
      <c r="AB57" s="370"/>
      <c r="AC57" s="370"/>
      <c r="AD57" s="403"/>
      <c r="AE57" s="403"/>
      <c r="AF57" s="403"/>
      <c r="AG57" s="403"/>
      <c r="AH57" s="354"/>
      <c r="AI57" s="242"/>
      <c r="AJ57" s="242"/>
      <c r="AK57" s="242"/>
      <c r="AL57" s="242"/>
    </row>
    <row r="58" spans="14:38">
      <c r="N58" s="242"/>
      <c r="O58" s="403"/>
      <c r="P58" s="481"/>
      <c r="Q58" s="481"/>
      <c r="R58" s="483"/>
      <c r="S58" s="481"/>
      <c r="T58" s="481"/>
      <c r="U58" s="481"/>
      <c r="V58" s="481"/>
      <c r="W58" s="481"/>
      <c r="X58" s="370"/>
      <c r="Y58" s="403"/>
      <c r="Z58" s="370"/>
      <c r="AA58" s="370"/>
      <c r="AB58" s="370"/>
      <c r="AC58" s="370"/>
      <c r="AD58" s="403"/>
      <c r="AE58" s="403"/>
      <c r="AF58" s="403"/>
      <c r="AG58" s="403"/>
      <c r="AH58" s="354"/>
      <c r="AI58" s="242"/>
      <c r="AJ58" s="242"/>
      <c r="AK58" s="242"/>
      <c r="AL58" s="242"/>
    </row>
    <row r="59" spans="14:38">
      <c r="N59" s="242"/>
      <c r="O59" s="403"/>
      <c r="P59" s="481"/>
      <c r="Q59" s="483"/>
      <c r="R59" s="483"/>
      <c r="S59" s="481"/>
      <c r="T59" s="481"/>
      <c r="U59" s="481"/>
      <c r="V59" s="481"/>
      <c r="W59" s="481"/>
      <c r="X59" s="370"/>
      <c r="Y59" s="370"/>
      <c r="Z59" s="370"/>
      <c r="AA59" s="370"/>
      <c r="AB59" s="370"/>
      <c r="AC59" s="370"/>
      <c r="AD59" s="403"/>
      <c r="AE59" s="370"/>
      <c r="AF59" s="403"/>
      <c r="AG59" s="403"/>
      <c r="AH59" s="354"/>
      <c r="AI59" s="242"/>
      <c r="AJ59" s="242"/>
      <c r="AK59" s="242"/>
      <c r="AL59" s="242"/>
    </row>
    <row r="60" spans="14:38">
      <c r="N60" s="242"/>
      <c r="O60" s="403"/>
      <c r="P60" s="481"/>
      <c r="Q60" s="481"/>
      <c r="R60" s="481"/>
      <c r="S60" s="481"/>
      <c r="T60" s="481"/>
      <c r="U60" s="481"/>
      <c r="V60" s="481"/>
      <c r="W60" s="481"/>
      <c r="X60" s="403"/>
      <c r="Y60" s="403"/>
      <c r="Z60" s="370"/>
      <c r="AA60" s="370"/>
      <c r="AB60" s="370"/>
      <c r="AC60" s="370"/>
      <c r="AD60" s="403"/>
      <c r="AE60" s="403"/>
      <c r="AF60" s="403"/>
      <c r="AG60" s="403"/>
      <c r="AH60" s="354"/>
      <c r="AI60" s="242"/>
      <c r="AJ60" s="242"/>
      <c r="AK60" s="242"/>
      <c r="AL60" s="242"/>
    </row>
    <row r="61" spans="14:38">
      <c r="N61" s="242"/>
      <c r="O61" s="403"/>
      <c r="P61" s="481"/>
      <c r="Q61" s="481"/>
      <c r="R61" s="481"/>
      <c r="S61" s="481"/>
      <c r="T61" s="481"/>
      <c r="U61" s="481"/>
      <c r="V61" s="481"/>
      <c r="W61" s="481"/>
      <c r="X61" s="370"/>
      <c r="Y61" s="403"/>
      <c r="Z61" s="403"/>
      <c r="AA61" s="403"/>
      <c r="AB61" s="370"/>
      <c r="AC61" s="370"/>
      <c r="AD61" s="370"/>
      <c r="AE61" s="370"/>
      <c r="AF61" s="403"/>
      <c r="AG61" s="403"/>
      <c r="AH61" s="354"/>
      <c r="AI61" s="242"/>
      <c r="AJ61" s="242"/>
      <c r="AK61" s="242"/>
      <c r="AL61" s="242"/>
    </row>
    <row r="62" spans="14:38">
      <c r="N62" s="242"/>
      <c r="O62" s="403"/>
      <c r="P62" s="481"/>
      <c r="Q62" s="483"/>
      <c r="R62" s="483"/>
      <c r="S62" s="481"/>
      <c r="T62" s="481"/>
      <c r="U62" s="481"/>
      <c r="V62" s="481"/>
      <c r="W62" s="481"/>
      <c r="X62" s="370"/>
      <c r="Y62" s="370"/>
      <c r="Z62" s="403"/>
      <c r="AA62" s="403"/>
      <c r="AB62" s="370"/>
      <c r="AC62" s="370"/>
      <c r="AD62" s="403"/>
      <c r="AE62" s="370"/>
      <c r="AF62" s="403"/>
      <c r="AG62" s="403"/>
      <c r="AH62" s="354"/>
      <c r="AI62" s="242"/>
      <c r="AJ62" s="242"/>
      <c r="AK62" s="242"/>
      <c r="AL62" s="242"/>
    </row>
    <row r="63" spans="14:38">
      <c r="N63" s="242"/>
      <c r="O63" s="403"/>
      <c r="P63" s="481"/>
      <c r="Q63" s="481"/>
      <c r="R63" s="483"/>
      <c r="S63" s="481"/>
      <c r="T63" s="481"/>
      <c r="U63" s="481"/>
      <c r="V63" s="481"/>
      <c r="W63" s="481"/>
      <c r="X63" s="370"/>
      <c r="Y63" s="370"/>
      <c r="Z63" s="403"/>
      <c r="AA63" s="403"/>
      <c r="AB63" s="370"/>
      <c r="AC63" s="370"/>
      <c r="AD63" s="403"/>
      <c r="AE63" s="370"/>
      <c r="AF63" s="403"/>
      <c r="AG63" s="403"/>
      <c r="AH63" s="354"/>
      <c r="AI63" s="242"/>
      <c r="AJ63" s="242"/>
      <c r="AK63" s="242"/>
      <c r="AL63" s="242"/>
    </row>
    <row r="64" spans="14:38">
      <c r="N64" s="242"/>
      <c r="O64" s="403"/>
      <c r="P64" s="481"/>
      <c r="Q64" s="483"/>
      <c r="R64" s="483"/>
      <c r="S64" s="481"/>
      <c r="T64" s="481"/>
      <c r="U64" s="481"/>
      <c r="V64" s="481"/>
      <c r="W64" s="481"/>
      <c r="X64" s="370"/>
      <c r="Y64" s="403"/>
      <c r="Z64" s="403"/>
      <c r="AA64" s="403"/>
      <c r="AB64" s="403"/>
      <c r="AC64" s="370"/>
      <c r="AD64" s="403"/>
      <c r="AE64" s="370"/>
      <c r="AF64" s="403"/>
      <c r="AG64" s="403"/>
      <c r="AH64" s="354"/>
      <c r="AI64" s="242"/>
      <c r="AJ64" s="242"/>
      <c r="AK64" s="242"/>
      <c r="AL64" s="242"/>
    </row>
    <row r="65" spans="14:39">
      <c r="N65" s="242"/>
      <c r="O65" s="403"/>
      <c r="P65" s="481"/>
      <c r="Q65" s="483"/>
      <c r="R65" s="483"/>
      <c r="S65" s="483"/>
      <c r="T65" s="481"/>
      <c r="U65" s="481"/>
      <c r="V65" s="481"/>
      <c r="W65" s="481"/>
      <c r="X65" s="370"/>
      <c r="Y65" s="370"/>
      <c r="Z65" s="403"/>
      <c r="AA65" s="370"/>
      <c r="AB65" s="370"/>
      <c r="AC65" s="370"/>
      <c r="AD65" s="403"/>
      <c r="AE65" s="403"/>
      <c r="AF65" s="403"/>
      <c r="AG65" s="403"/>
      <c r="AH65" s="354"/>
      <c r="AI65" s="242"/>
      <c r="AJ65" s="242"/>
      <c r="AK65" s="242"/>
      <c r="AL65" s="242"/>
    </row>
    <row r="66" spans="14:39">
      <c r="N66" s="242"/>
      <c r="O66" s="403"/>
      <c r="P66" s="481"/>
      <c r="Q66" s="483"/>
      <c r="R66" s="483"/>
      <c r="S66" s="483"/>
      <c r="T66" s="483"/>
      <c r="U66" s="481"/>
      <c r="V66" s="483"/>
      <c r="W66" s="483"/>
      <c r="X66" s="370"/>
      <c r="Y66" s="370"/>
      <c r="Z66" s="403"/>
      <c r="AA66" s="403"/>
      <c r="AB66" s="370"/>
      <c r="AC66" s="370"/>
      <c r="AD66" s="403"/>
      <c r="AE66" s="403"/>
      <c r="AF66" s="403"/>
      <c r="AG66" s="403"/>
      <c r="AH66" s="354"/>
      <c r="AI66" s="242"/>
      <c r="AJ66" s="242"/>
      <c r="AK66" s="242"/>
      <c r="AL66" s="242"/>
    </row>
    <row r="67" spans="14:39">
      <c r="N67" s="242"/>
      <c r="O67" s="403"/>
      <c r="P67" s="370"/>
      <c r="Q67" s="370"/>
      <c r="R67" s="370"/>
      <c r="S67" s="370"/>
      <c r="T67" s="370"/>
      <c r="U67" s="370"/>
      <c r="V67" s="370"/>
      <c r="W67" s="370"/>
      <c r="X67" s="370"/>
      <c r="Y67" s="370"/>
      <c r="Z67" s="403"/>
      <c r="AA67" s="403"/>
      <c r="AB67" s="370"/>
      <c r="AC67" s="403"/>
      <c r="AD67" s="403"/>
      <c r="AE67" s="403"/>
      <c r="AF67" s="403"/>
      <c r="AG67" s="403"/>
      <c r="AH67" s="354"/>
      <c r="AI67" s="242"/>
      <c r="AJ67" s="354"/>
      <c r="AK67" s="242"/>
      <c r="AL67" s="242"/>
    </row>
    <row r="68" spans="14:39">
      <c r="N68" s="242"/>
      <c r="O68" s="403"/>
      <c r="P68" s="370"/>
      <c r="Q68" s="370"/>
      <c r="R68" s="370"/>
      <c r="S68" s="370"/>
      <c r="T68" s="370"/>
      <c r="U68" s="370"/>
      <c r="V68" s="370"/>
      <c r="W68" s="370"/>
      <c r="X68" s="370"/>
      <c r="Y68" s="370"/>
      <c r="Z68" s="370"/>
      <c r="AA68" s="370"/>
      <c r="AB68" s="370"/>
      <c r="AC68" s="370"/>
      <c r="AD68" s="403"/>
      <c r="AE68" s="370"/>
      <c r="AF68" s="370"/>
      <c r="AG68" s="403"/>
      <c r="AH68" s="354"/>
      <c r="AI68" s="242"/>
      <c r="AJ68" s="242"/>
      <c r="AK68" s="242"/>
      <c r="AL68" s="242"/>
    </row>
    <row r="69" spans="14:39">
      <c r="N69" s="242"/>
      <c r="O69" s="242"/>
      <c r="P69" s="242"/>
      <c r="Q69" s="354"/>
      <c r="R69" s="242"/>
      <c r="S69" s="242"/>
      <c r="T69" s="242"/>
      <c r="U69" s="242"/>
      <c r="V69" s="242"/>
      <c r="W69" s="242"/>
      <c r="X69" s="242"/>
      <c r="Y69" s="354"/>
      <c r="Z69" s="242"/>
      <c r="AA69" s="242"/>
      <c r="AB69" s="242"/>
      <c r="AC69" s="242"/>
      <c r="AD69" s="242"/>
      <c r="AE69" s="354"/>
      <c r="AF69" s="242"/>
      <c r="AG69" s="242"/>
      <c r="AH69" s="242"/>
      <c r="AI69" s="242"/>
      <c r="AJ69" s="242"/>
      <c r="AK69" s="242"/>
      <c r="AL69" s="242"/>
    </row>
    <row r="70" spans="14:39">
      <c r="N70" s="242"/>
      <c r="O70" s="242"/>
      <c r="P70" s="242"/>
      <c r="Q70" s="354"/>
      <c r="R70" s="242"/>
      <c r="S70" s="242"/>
      <c r="T70" s="242"/>
      <c r="U70" s="242"/>
      <c r="V70" s="242"/>
      <c r="W70" s="242"/>
      <c r="X70" s="242"/>
      <c r="Y70" s="354"/>
      <c r="Z70" s="242"/>
      <c r="AA70" s="242"/>
      <c r="AB70" s="242"/>
      <c r="AC70" s="242"/>
      <c r="AD70" s="242"/>
      <c r="AE70" s="354"/>
      <c r="AF70" s="242"/>
      <c r="AG70" s="242"/>
      <c r="AH70" s="242"/>
      <c r="AI70" s="242"/>
      <c r="AJ70" s="242"/>
      <c r="AK70" s="242"/>
      <c r="AL70" s="242"/>
    </row>
    <row r="71" spans="14:39">
      <c r="N71" s="242"/>
      <c r="O71" s="242"/>
      <c r="P71" s="242"/>
      <c r="Q71" s="354"/>
      <c r="R71" s="242"/>
      <c r="S71" s="242"/>
      <c r="T71" s="242"/>
      <c r="U71" s="242"/>
      <c r="V71" s="242"/>
      <c r="W71" s="242"/>
      <c r="X71" s="242"/>
      <c r="Y71" s="354"/>
      <c r="Z71" s="242"/>
      <c r="AA71" s="242"/>
      <c r="AB71" s="242"/>
      <c r="AC71" s="242"/>
      <c r="AD71" s="242"/>
      <c r="AE71" s="354"/>
      <c r="AF71" s="242"/>
      <c r="AG71" s="242"/>
      <c r="AH71" s="242"/>
      <c r="AI71" s="242"/>
      <c r="AJ71" s="242"/>
      <c r="AK71" s="242"/>
      <c r="AL71" s="242"/>
    </row>
    <row r="72" spans="14:39">
      <c r="N72" s="242"/>
      <c r="O72" s="242"/>
      <c r="P72" s="368"/>
      <c r="Q72" s="368"/>
      <c r="R72" s="327"/>
      <c r="S72" s="368"/>
      <c r="T72" s="368"/>
      <c r="U72" s="327"/>
      <c r="V72" s="368"/>
      <c r="W72" s="368"/>
      <c r="X72" s="368"/>
      <c r="Y72" s="368"/>
      <c r="Z72" s="327"/>
      <c r="AA72" s="368"/>
      <c r="AB72" s="368"/>
      <c r="AC72" s="327"/>
      <c r="AD72" s="368"/>
      <c r="AE72" s="368"/>
      <c r="AF72" s="327"/>
      <c r="AG72" s="368"/>
      <c r="AH72" s="368"/>
      <c r="AI72" s="327"/>
      <c r="AJ72" s="242"/>
      <c r="AK72" s="242"/>
      <c r="AL72" s="242"/>
    </row>
    <row r="73" spans="14:39">
      <c r="N73" s="242"/>
      <c r="O73" s="242"/>
      <c r="P73" s="368"/>
      <c r="Q73" s="368"/>
      <c r="R73" s="327"/>
      <c r="S73" s="368"/>
      <c r="T73" s="368"/>
      <c r="U73" s="327"/>
      <c r="V73" s="368"/>
      <c r="W73" s="368"/>
      <c r="X73" s="368"/>
      <c r="Y73" s="368"/>
      <c r="Z73" s="327"/>
      <c r="AA73" s="368"/>
      <c r="AB73" s="368"/>
      <c r="AC73" s="327"/>
      <c r="AD73" s="368"/>
      <c r="AE73" s="368"/>
      <c r="AF73" s="327"/>
      <c r="AG73" s="368"/>
      <c r="AH73" s="368"/>
      <c r="AI73" s="327"/>
      <c r="AJ73" s="242"/>
      <c r="AK73" s="242"/>
      <c r="AL73" s="242"/>
    </row>
    <row r="74" spans="14:39">
      <c r="N74" s="242"/>
      <c r="O74" s="242"/>
      <c r="P74" s="482"/>
      <c r="Q74" s="482"/>
      <c r="R74" s="482"/>
      <c r="S74" s="482"/>
      <c r="T74" s="482"/>
      <c r="U74" s="482"/>
      <c r="V74" s="368"/>
      <c r="W74" s="368"/>
      <c r="X74" s="368"/>
      <c r="Y74" s="368"/>
      <c r="Z74" s="327"/>
      <c r="AA74" s="368"/>
      <c r="AB74" s="368"/>
      <c r="AC74" s="327"/>
      <c r="AD74" s="368"/>
      <c r="AE74" s="368"/>
      <c r="AF74" s="327"/>
      <c r="AG74" s="368"/>
      <c r="AH74" s="368"/>
      <c r="AI74" s="327"/>
      <c r="AJ74" s="242"/>
      <c r="AK74" s="242"/>
      <c r="AL74" s="242"/>
    </row>
    <row r="75" spans="14:39">
      <c r="N75" s="242"/>
      <c r="O75" s="242"/>
      <c r="P75" s="481"/>
      <c r="Q75" s="481"/>
      <c r="R75" s="481"/>
      <c r="S75" s="481"/>
      <c r="T75" s="483"/>
      <c r="U75" s="483"/>
      <c r="V75" s="368"/>
      <c r="W75" s="368"/>
      <c r="X75" s="327"/>
      <c r="Y75" s="368"/>
      <c r="Z75" s="368"/>
      <c r="AA75" s="327"/>
      <c r="AB75" s="368"/>
      <c r="AC75" s="368"/>
      <c r="AD75" s="327"/>
      <c r="AE75" s="368"/>
      <c r="AF75" s="368"/>
      <c r="AG75" s="327"/>
      <c r="AH75" s="368"/>
      <c r="AI75" s="368"/>
      <c r="AJ75" s="327"/>
      <c r="AK75" s="242"/>
      <c r="AL75" s="242"/>
      <c r="AM75" s="242"/>
    </row>
    <row r="76" spans="14:39">
      <c r="N76" s="242"/>
      <c r="O76" s="242"/>
      <c r="P76" s="481"/>
      <c r="Q76" s="483"/>
      <c r="R76" s="481"/>
      <c r="S76" s="481"/>
      <c r="T76" s="483"/>
      <c r="U76" s="483"/>
      <c r="V76" s="368"/>
      <c r="W76" s="368"/>
      <c r="X76" s="327"/>
      <c r="Y76" s="368"/>
      <c r="Z76" s="368"/>
      <c r="AA76" s="327"/>
      <c r="AB76" s="368"/>
      <c r="AC76" s="368"/>
      <c r="AD76" s="327"/>
      <c r="AE76" s="368"/>
      <c r="AF76" s="368"/>
      <c r="AG76" s="327"/>
      <c r="AH76" s="368"/>
      <c r="AI76" s="368"/>
      <c r="AJ76" s="327"/>
      <c r="AK76" s="242"/>
      <c r="AL76" s="242"/>
      <c r="AM76" s="242"/>
    </row>
    <row r="77" spans="14:39">
      <c r="N77" s="242"/>
      <c r="O77" s="242"/>
      <c r="P77" s="481"/>
      <c r="Q77" s="483"/>
      <c r="R77" s="481"/>
      <c r="S77" s="481"/>
      <c r="T77" s="483"/>
      <c r="U77" s="483"/>
      <c r="V77" s="368"/>
      <c r="W77" s="368"/>
      <c r="X77" s="327"/>
      <c r="Y77" s="368"/>
      <c r="Z77" s="368"/>
      <c r="AA77" s="327"/>
      <c r="AB77" s="368"/>
      <c r="AC77" s="368"/>
      <c r="AD77" s="327"/>
      <c r="AE77" s="368"/>
      <c r="AF77" s="368"/>
      <c r="AG77" s="327"/>
      <c r="AH77" s="368"/>
      <c r="AI77" s="368"/>
      <c r="AJ77" s="327"/>
      <c r="AK77" s="242"/>
      <c r="AL77" s="242"/>
      <c r="AM77" s="242"/>
    </row>
    <row r="78" spans="14:39">
      <c r="N78" s="242"/>
      <c r="O78" s="242"/>
      <c r="P78" s="481"/>
      <c r="Q78" s="483"/>
      <c r="R78" s="481"/>
      <c r="S78" s="481"/>
      <c r="T78" s="483"/>
      <c r="U78" s="483"/>
      <c r="V78" s="368"/>
      <c r="W78" s="368"/>
      <c r="X78" s="327"/>
      <c r="Y78" s="368"/>
      <c r="Z78" s="368"/>
      <c r="AA78" s="327"/>
      <c r="AB78" s="368"/>
      <c r="AC78" s="368"/>
      <c r="AD78" s="327"/>
      <c r="AE78" s="368"/>
      <c r="AF78" s="368"/>
      <c r="AG78" s="327"/>
      <c r="AH78" s="368"/>
      <c r="AI78" s="368"/>
      <c r="AJ78" s="327"/>
      <c r="AK78" s="242"/>
      <c r="AL78" s="242"/>
      <c r="AM78" s="242"/>
    </row>
    <row r="79" spans="14:39">
      <c r="N79" s="242"/>
      <c r="O79" s="242"/>
      <c r="P79" s="481"/>
      <c r="Q79" s="483"/>
      <c r="R79" s="481"/>
      <c r="S79" s="481"/>
      <c r="T79" s="483"/>
      <c r="U79" s="483"/>
      <c r="V79" s="368"/>
      <c r="W79" s="368"/>
      <c r="X79" s="327"/>
      <c r="Y79" s="368"/>
      <c r="Z79" s="368"/>
      <c r="AA79" s="327"/>
      <c r="AB79" s="368"/>
      <c r="AC79" s="368"/>
      <c r="AD79" s="327"/>
      <c r="AE79" s="368"/>
      <c r="AF79" s="368"/>
      <c r="AG79" s="327"/>
      <c r="AH79" s="368"/>
      <c r="AI79" s="368"/>
      <c r="AJ79" s="327"/>
      <c r="AK79" s="242"/>
      <c r="AL79" s="242"/>
      <c r="AM79" s="242"/>
    </row>
    <row r="80" spans="14:39">
      <c r="N80" s="242"/>
      <c r="O80" s="242"/>
      <c r="P80" s="481"/>
      <c r="Q80" s="483"/>
      <c r="R80" s="481"/>
      <c r="S80" s="481"/>
      <c r="T80" s="483"/>
      <c r="U80" s="483"/>
      <c r="V80" s="368"/>
      <c r="W80" s="368"/>
      <c r="X80" s="327"/>
      <c r="Y80" s="368"/>
      <c r="Z80" s="368"/>
      <c r="AA80" s="327"/>
      <c r="AB80" s="368"/>
      <c r="AC80" s="368"/>
      <c r="AD80" s="327"/>
      <c r="AE80" s="368"/>
      <c r="AF80" s="368"/>
      <c r="AG80" s="327"/>
      <c r="AH80" s="368"/>
      <c r="AI80" s="368"/>
      <c r="AJ80" s="327"/>
      <c r="AK80" s="242"/>
      <c r="AL80" s="242"/>
      <c r="AM80" s="242"/>
    </row>
    <row r="81" spans="14:39">
      <c r="N81" s="242"/>
      <c r="O81" s="242"/>
      <c r="P81" s="481"/>
      <c r="Q81" s="483"/>
      <c r="R81" s="481"/>
      <c r="S81" s="481"/>
      <c r="T81" s="481"/>
      <c r="U81" s="481"/>
      <c r="V81" s="368"/>
      <c r="W81" s="368"/>
      <c r="X81" s="327"/>
      <c r="Y81" s="368"/>
      <c r="Z81" s="368"/>
      <c r="AA81" s="327"/>
      <c r="AB81" s="368"/>
      <c r="AC81" s="368"/>
      <c r="AD81" s="327"/>
      <c r="AE81" s="368"/>
      <c r="AF81" s="368"/>
      <c r="AG81" s="327"/>
      <c r="AH81" s="368"/>
      <c r="AI81" s="368"/>
      <c r="AJ81" s="327"/>
      <c r="AK81" s="242"/>
      <c r="AL81" s="242"/>
      <c r="AM81" s="242"/>
    </row>
    <row r="82" spans="14:39">
      <c r="N82" s="242"/>
      <c r="O82" s="242"/>
      <c r="P82" s="481"/>
      <c r="Q82" s="483"/>
      <c r="R82" s="483"/>
      <c r="S82" s="481"/>
      <c r="T82" s="483"/>
      <c r="U82" s="481"/>
      <c r="V82" s="368"/>
      <c r="W82" s="368"/>
      <c r="X82" s="327"/>
      <c r="Y82" s="368"/>
      <c r="Z82" s="368"/>
      <c r="AA82" s="327"/>
      <c r="AB82" s="368"/>
      <c r="AC82" s="368"/>
      <c r="AD82" s="327"/>
      <c r="AE82" s="368"/>
      <c r="AF82" s="368"/>
      <c r="AG82" s="327"/>
      <c r="AH82" s="368"/>
      <c r="AI82" s="368"/>
      <c r="AJ82" s="327"/>
      <c r="AK82" s="242"/>
      <c r="AL82" s="242"/>
      <c r="AM82" s="242"/>
    </row>
    <row r="83" spans="14:39">
      <c r="N83" s="242"/>
      <c r="O83" s="242"/>
      <c r="P83" s="481"/>
      <c r="Q83" s="481"/>
      <c r="R83" s="483"/>
      <c r="S83" s="481"/>
      <c r="T83" s="483"/>
      <c r="U83" s="483"/>
      <c r="V83" s="368"/>
      <c r="W83" s="368"/>
      <c r="X83" s="327"/>
      <c r="Y83" s="368"/>
      <c r="Z83" s="368"/>
      <c r="AA83" s="327"/>
      <c r="AB83" s="368"/>
      <c r="AC83" s="368"/>
      <c r="AD83" s="327"/>
      <c r="AE83" s="368"/>
      <c r="AF83" s="368"/>
      <c r="AG83" s="327"/>
      <c r="AH83" s="368"/>
      <c r="AI83" s="368"/>
      <c r="AJ83" s="327"/>
      <c r="AK83" s="242"/>
      <c r="AL83" s="242"/>
      <c r="AM83" s="242"/>
    </row>
    <row r="84" spans="14:39">
      <c r="N84" s="242"/>
      <c r="O84" s="242"/>
      <c r="P84" s="481"/>
      <c r="Q84" s="481"/>
      <c r="R84" s="481"/>
      <c r="S84" s="481"/>
      <c r="T84" s="481"/>
      <c r="U84" s="483"/>
      <c r="V84" s="368"/>
      <c r="W84" s="368"/>
      <c r="X84" s="327"/>
      <c r="Y84" s="368"/>
      <c r="Z84" s="368"/>
      <c r="AA84" s="327"/>
      <c r="AB84" s="368"/>
      <c r="AC84" s="368"/>
      <c r="AD84" s="327"/>
      <c r="AE84" s="368"/>
      <c r="AF84" s="368"/>
      <c r="AG84" s="327"/>
      <c r="AH84" s="368"/>
      <c r="AI84" s="368"/>
      <c r="AJ84" s="327"/>
      <c r="AK84" s="242"/>
      <c r="AL84" s="242"/>
      <c r="AM84" s="242"/>
    </row>
    <row r="85" spans="14:39">
      <c r="N85" s="242"/>
      <c r="O85" s="242"/>
      <c r="P85" s="481"/>
      <c r="Q85" s="483"/>
      <c r="R85" s="483"/>
      <c r="S85" s="481"/>
      <c r="T85" s="481"/>
      <c r="U85" s="483"/>
      <c r="V85" s="368"/>
      <c r="W85" s="368"/>
      <c r="X85" s="327"/>
      <c r="Y85" s="368"/>
      <c r="Z85" s="368"/>
      <c r="AA85" s="327"/>
      <c r="AB85" s="368"/>
      <c r="AC85" s="368"/>
      <c r="AD85" s="327"/>
      <c r="AE85" s="368"/>
      <c r="AF85" s="368"/>
      <c r="AG85" s="327"/>
      <c r="AH85" s="368"/>
      <c r="AI85" s="368"/>
      <c r="AJ85" s="327"/>
      <c r="AK85" s="242"/>
      <c r="AL85" s="242"/>
      <c r="AM85" s="242"/>
    </row>
    <row r="86" spans="14:39" ht="13.5" customHeight="1">
      <c r="N86" s="242"/>
      <c r="O86" s="242"/>
      <c r="P86" s="481"/>
      <c r="Q86" s="483"/>
      <c r="R86" s="483"/>
      <c r="S86" s="481"/>
      <c r="T86" s="483"/>
      <c r="U86" s="483"/>
      <c r="V86" s="368"/>
      <c r="W86" s="368"/>
      <c r="X86" s="327"/>
      <c r="Y86" s="368"/>
      <c r="Z86" s="368"/>
      <c r="AA86" s="327"/>
      <c r="AB86" s="368"/>
      <c r="AC86" s="368"/>
      <c r="AD86" s="327"/>
      <c r="AE86" s="368"/>
      <c r="AF86" s="368"/>
      <c r="AG86" s="327"/>
      <c r="AH86" s="368"/>
      <c r="AI86" s="368"/>
      <c r="AJ86" s="327"/>
      <c r="AK86" s="242"/>
      <c r="AL86" s="242"/>
      <c r="AM86" s="242"/>
    </row>
    <row r="87" spans="14:39">
      <c r="N87" s="242"/>
      <c r="O87" s="242"/>
      <c r="P87" s="481"/>
      <c r="Q87" s="483"/>
      <c r="R87" s="483"/>
      <c r="S87" s="481"/>
      <c r="T87" s="483"/>
      <c r="U87" s="483"/>
      <c r="V87" s="368"/>
      <c r="W87" s="368"/>
      <c r="X87" s="327"/>
      <c r="Y87" s="368"/>
      <c r="Z87" s="368"/>
      <c r="AA87" s="327"/>
      <c r="AB87" s="368"/>
      <c r="AC87" s="368"/>
      <c r="AD87" s="327"/>
      <c r="AE87" s="368"/>
      <c r="AF87" s="368"/>
      <c r="AG87" s="327"/>
      <c r="AH87" s="368"/>
      <c r="AI87" s="368"/>
      <c r="AJ87" s="327"/>
      <c r="AK87" s="242"/>
      <c r="AL87" s="242"/>
      <c r="AM87" s="242"/>
    </row>
    <row r="88" spans="14:39">
      <c r="N88" s="242"/>
      <c r="O88" s="242"/>
      <c r="P88" s="481"/>
      <c r="Q88" s="483"/>
      <c r="R88" s="483"/>
      <c r="S88" s="481"/>
      <c r="T88" s="481"/>
      <c r="U88" s="483"/>
      <c r="V88" s="242"/>
      <c r="W88" s="242"/>
      <c r="X88" s="242"/>
      <c r="Y88" s="242"/>
      <c r="Z88" s="242"/>
      <c r="AA88" s="242"/>
      <c r="AB88" s="242"/>
      <c r="AC88" s="242"/>
      <c r="AD88" s="242"/>
      <c r="AE88" s="242"/>
      <c r="AF88" s="242"/>
      <c r="AG88" s="242"/>
      <c r="AH88" s="242"/>
      <c r="AI88" s="242"/>
      <c r="AJ88" s="242"/>
      <c r="AK88" s="242"/>
      <c r="AL88" s="242"/>
      <c r="AM88" s="242"/>
    </row>
    <row r="89" spans="14:39">
      <c r="N89" s="242"/>
      <c r="O89" s="242"/>
      <c r="P89" s="481"/>
      <c r="Q89" s="483"/>
      <c r="R89" s="483"/>
      <c r="S89" s="481"/>
      <c r="T89" s="483"/>
      <c r="U89" s="483"/>
      <c r="V89" s="242"/>
      <c r="W89" s="242"/>
      <c r="X89" s="242"/>
      <c r="Y89" s="242"/>
      <c r="Z89" s="242"/>
      <c r="AA89" s="242"/>
      <c r="AB89" s="242"/>
      <c r="AC89" s="242"/>
      <c r="AD89" s="242"/>
      <c r="AE89" s="242"/>
      <c r="AF89" s="242"/>
      <c r="AG89" s="242"/>
      <c r="AH89" s="242"/>
      <c r="AI89" s="242"/>
      <c r="AJ89" s="242"/>
      <c r="AK89" s="242"/>
      <c r="AL89" s="242"/>
      <c r="AM89" s="242"/>
    </row>
    <row r="90" spans="14:39">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row>
    <row r="91" spans="14:39">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row>
    <row r="92" spans="14:39">
      <c r="N92" s="242"/>
      <c r="O92" s="242"/>
      <c r="P92" s="480"/>
      <c r="Q92" s="480"/>
      <c r="R92" s="480"/>
      <c r="S92" s="480"/>
      <c r="T92" s="480"/>
      <c r="U92" s="480"/>
      <c r="V92" s="480"/>
      <c r="W92" s="480"/>
      <c r="X92" s="480"/>
      <c r="Y92" s="480"/>
      <c r="Z92" s="480"/>
      <c r="AA92" s="480"/>
      <c r="AB92" s="480"/>
      <c r="AC92" s="480"/>
      <c r="AD92" s="480"/>
      <c r="AE92" s="480"/>
      <c r="AF92" s="480"/>
      <c r="AG92" s="480"/>
      <c r="AH92" s="480"/>
      <c r="AI92" s="480"/>
      <c r="AJ92" s="242"/>
      <c r="AK92" s="242"/>
      <c r="AL92" s="242"/>
      <c r="AM92" s="242"/>
    </row>
    <row r="93" spans="14:39">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row>
    <row r="94" spans="14:39">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row>
    <row r="95" spans="14:39">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row>
    <row r="96" spans="14:39">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row>
    <row r="97" spans="15:39">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row>
    <row r="98" spans="15:39">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row>
    <row r="99" spans="15:39">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row>
    <row r="100" spans="15:39">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row>
    <row r="101" spans="15:39">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row>
    <row r="102" spans="15:39">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row>
    <row r="103" spans="15:39">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row>
    <row r="104" spans="15:39">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row>
    <row r="105" spans="15:39">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row>
    <row r="106" spans="15:39">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row>
    <row r="107" spans="15:39">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row>
    <row r="108" spans="15:39">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row>
    <row r="109" spans="15:39">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row>
    <row r="110" spans="15:39">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row>
    <row r="111" spans="15:39">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row>
    <row r="112" spans="15:39">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row>
    <row r="113" spans="15:39">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row>
    <row r="114" spans="15:39">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row>
    <row r="115" spans="15:39">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row>
    <row r="116" spans="15:39">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row>
    <row r="117" spans="15:39">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c r="AK117" s="242"/>
      <c r="AL117" s="242"/>
      <c r="AM117" s="242"/>
    </row>
    <row r="118" spans="15:39">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row>
    <row r="119" spans="15:39">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c r="AK119" s="242"/>
      <c r="AL119" s="242"/>
      <c r="AM119" s="242"/>
    </row>
    <row r="120" spans="15:39">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242"/>
      <c r="AL120" s="242"/>
      <c r="AM120" s="242"/>
    </row>
    <row r="121" spans="15:39">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2"/>
    </row>
    <row r="122" spans="15:39">
      <c r="O122" s="242"/>
      <c r="P122" s="242"/>
      <c r="Q122" s="242"/>
      <c r="R122" s="242"/>
      <c r="S122" s="242"/>
      <c r="T122" s="242"/>
      <c r="U122" s="242"/>
      <c r="V122" s="242"/>
      <c r="W122" s="242"/>
      <c r="X122" s="242"/>
      <c r="Y122" s="242"/>
      <c r="Z122" s="242"/>
      <c r="AA122" s="242"/>
      <c r="AB122" s="242"/>
      <c r="AC122" s="242"/>
      <c r="AD122" s="242"/>
      <c r="AE122" s="242"/>
      <c r="AF122" s="242"/>
      <c r="AG122" s="242"/>
      <c r="AH122" s="242"/>
      <c r="AI122" s="242"/>
      <c r="AJ122" s="242"/>
      <c r="AK122" s="242"/>
      <c r="AL122" s="242"/>
      <c r="AM122" s="242"/>
    </row>
    <row r="123" spans="15:39">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row>
    <row r="124" spans="15:39">
      <c r="O124" s="242"/>
      <c r="P124" s="242"/>
      <c r="Q124" s="242"/>
      <c r="R124" s="242"/>
      <c r="S124" s="242"/>
      <c r="T124" s="242"/>
      <c r="U124" s="242"/>
      <c r="V124" s="242"/>
      <c r="W124" s="242"/>
      <c r="X124" s="242"/>
      <c r="Y124" s="242"/>
      <c r="Z124" s="242"/>
      <c r="AA124" s="242"/>
      <c r="AB124" s="242"/>
      <c r="AC124" s="242"/>
      <c r="AD124" s="242"/>
      <c r="AE124" s="242"/>
      <c r="AF124" s="242"/>
      <c r="AG124" s="242"/>
      <c r="AH124" s="242"/>
      <c r="AI124" s="242"/>
      <c r="AJ124" s="242"/>
      <c r="AK124" s="242"/>
      <c r="AL124" s="242"/>
      <c r="AM124" s="242"/>
    </row>
    <row r="125" spans="15:39">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row>
    <row r="126" spans="15:39">
      <c r="O126" s="242"/>
      <c r="P126" s="242"/>
      <c r="Q126" s="242"/>
      <c r="R126" s="242"/>
      <c r="S126" s="242"/>
      <c r="T126" s="242"/>
      <c r="U126" s="242"/>
      <c r="V126" s="242"/>
      <c r="W126" s="242"/>
      <c r="X126" s="242"/>
      <c r="Y126" s="242"/>
      <c r="Z126" s="242"/>
      <c r="AA126" s="242"/>
      <c r="AB126" s="242"/>
      <c r="AC126" s="242"/>
      <c r="AD126" s="242"/>
      <c r="AE126" s="242"/>
      <c r="AF126" s="242"/>
      <c r="AG126" s="242"/>
      <c r="AH126" s="242"/>
      <c r="AI126" s="242"/>
      <c r="AJ126" s="242"/>
      <c r="AK126" s="242"/>
      <c r="AL126" s="242"/>
      <c r="AM126" s="242"/>
    </row>
    <row r="127" spans="15:39">
      <c r="O127" s="242"/>
      <c r="P127" s="242"/>
      <c r="Q127" s="242"/>
      <c r="R127" s="242"/>
      <c r="S127" s="242"/>
      <c r="T127" s="242"/>
      <c r="U127" s="242"/>
      <c r="V127" s="242"/>
      <c r="W127" s="242"/>
      <c r="X127" s="242"/>
      <c r="Y127" s="242"/>
      <c r="Z127" s="242"/>
      <c r="AA127" s="242"/>
      <c r="AB127" s="242"/>
      <c r="AC127" s="242"/>
      <c r="AD127" s="242"/>
      <c r="AE127" s="242"/>
      <c r="AF127" s="242"/>
      <c r="AG127" s="242"/>
      <c r="AH127" s="242"/>
      <c r="AI127" s="242"/>
      <c r="AJ127" s="242"/>
      <c r="AK127" s="242"/>
      <c r="AL127" s="242"/>
      <c r="AM127" s="242"/>
    </row>
    <row r="128" spans="15:39">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row>
    <row r="129" spans="15:39">
      <c r="O129" s="242"/>
      <c r="P129" s="242"/>
      <c r="Q129" s="242"/>
      <c r="R129" s="242"/>
      <c r="S129" s="242"/>
      <c r="T129" s="242"/>
      <c r="U129" s="242"/>
      <c r="V129" s="242"/>
      <c r="W129" s="242"/>
      <c r="X129" s="242"/>
      <c r="Y129" s="242"/>
      <c r="Z129" s="242"/>
      <c r="AA129" s="242"/>
      <c r="AB129" s="242"/>
      <c r="AC129" s="242"/>
      <c r="AD129" s="242"/>
      <c r="AE129" s="242"/>
      <c r="AF129" s="242"/>
      <c r="AG129" s="242"/>
      <c r="AH129" s="242"/>
      <c r="AI129" s="242"/>
      <c r="AJ129" s="242"/>
      <c r="AK129" s="242"/>
      <c r="AL129" s="242"/>
      <c r="AM129" s="242"/>
    </row>
    <row r="130" spans="15:39">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row>
    <row r="131" spans="15:39">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row>
    <row r="132" spans="15:39">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2"/>
      <c r="AM132" s="242"/>
    </row>
    <row r="133" spans="15:39">
      <c r="O133" s="242"/>
      <c r="P133" s="242"/>
      <c r="Q133" s="242"/>
      <c r="R133" s="242"/>
      <c r="S133" s="242"/>
      <c r="T133" s="242"/>
      <c r="U133" s="242"/>
      <c r="V133" s="242"/>
      <c r="W133" s="242"/>
      <c r="X133" s="242"/>
      <c r="Y133" s="242"/>
      <c r="Z133" s="242"/>
      <c r="AA133" s="242"/>
      <c r="AB133" s="242"/>
      <c r="AC133" s="242"/>
      <c r="AD133" s="242"/>
      <c r="AE133" s="242"/>
      <c r="AF133" s="242"/>
      <c r="AG133" s="242"/>
      <c r="AH133" s="242"/>
      <c r="AI133" s="242"/>
      <c r="AJ133" s="242"/>
      <c r="AK133" s="242"/>
      <c r="AL133" s="242"/>
      <c r="AM133" s="242"/>
    </row>
    <row r="134" spans="15:39">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row>
    <row r="135" spans="15:39">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row>
    <row r="136" spans="15:39">
      <c r="O136" s="242"/>
      <c r="P136" s="242"/>
      <c r="Q136" s="242"/>
      <c r="R136" s="242"/>
      <c r="S136" s="242"/>
      <c r="T136" s="242"/>
      <c r="U136" s="242"/>
      <c r="V136" s="242"/>
      <c r="W136" s="242"/>
      <c r="X136" s="242"/>
      <c r="Y136" s="242"/>
      <c r="Z136" s="242"/>
      <c r="AA136" s="242"/>
      <c r="AB136" s="242"/>
      <c r="AC136" s="242"/>
      <c r="AD136" s="242"/>
      <c r="AE136" s="242"/>
      <c r="AF136" s="242"/>
      <c r="AG136" s="242"/>
      <c r="AH136" s="242"/>
      <c r="AI136" s="242"/>
      <c r="AJ136" s="242"/>
      <c r="AK136" s="242"/>
      <c r="AL136" s="242"/>
      <c r="AM136" s="242"/>
    </row>
    <row r="137" spans="15:39">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row>
    <row r="138" spans="15:39">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row>
    <row r="139" spans="15:39">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row>
    <row r="140" spans="15:39">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row>
    <row r="141" spans="15:39">
      <c r="O141" s="242"/>
      <c r="P141" s="242"/>
      <c r="Q141" s="242"/>
      <c r="R141" s="242"/>
      <c r="S141" s="242"/>
      <c r="T141" s="242"/>
      <c r="U141" s="242"/>
      <c r="V141" s="242"/>
      <c r="W141" s="242"/>
      <c r="X141" s="242"/>
      <c r="Y141" s="242"/>
      <c r="Z141" s="242"/>
      <c r="AA141" s="242"/>
      <c r="AB141" s="242"/>
      <c r="AC141" s="242"/>
      <c r="AD141" s="242"/>
      <c r="AE141" s="242"/>
      <c r="AF141" s="242"/>
      <c r="AG141" s="242"/>
      <c r="AH141" s="242"/>
      <c r="AI141" s="242"/>
      <c r="AJ141" s="242"/>
      <c r="AK141" s="242"/>
      <c r="AL141" s="242"/>
      <c r="AM141" s="242"/>
    </row>
    <row r="142" spans="15:39">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row>
    <row r="143" spans="15:39">
      <c r="O143" s="242"/>
      <c r="P143" s="242"/>
      <c r="Q143" s="242"/>
      <c r="R143" s="242"/>
      <c r="S143" s="242"/>
      <c r="T143" s="242"/>
      <c r="U143" s="242"/>
      <c r="V143" s="242"/>
      <c r="W143" s="242"/>
      <c r="X143" s="242"/>
      <c r="Y143" s="242"/>
      <c r="Z143" s="242"/>
      <c r="AA143" s="242"/>
      <c r="AB143" s="242"/>
      <c r="AC143" s="242"/>
      <c r="AD143" s="242"/>
      <c r="AE143" s="242"/>
      <c r="AF143" s="242"/>
      <c r="AG143" s="242"/>
      <c r="AH143" s="242"/>
      <c r="AI143" s="242"/>
      <c r="AJ143" s="242"/>
      <c r="AK143" s="242"/>
      <c r="AL143" s="242"/>
      <c r="AM143" s="242"/>
    </row>
    <row r="144" spans="15:39">
      <c r="O144" s="242"/>
      <c r="P144" s="242"/>
      <c r="Q144" s="242"/>
      <c r="R144" s="242"/>
      <c r="S144" s="242"/>
      <c r="T144" s="242"/>
      <c r="U144" s="242"/>
      <c r="V144" s="242"/>
      <c r="W144" s="242"/>
      <c r="X144" s="242"/>
      <c r="Y144" s="242"/>
      <c r="Z144" s="242"/>
      <c r="AA144" s="242"/>
      <c r="AB144" s="242"/>
      <c r="AC144" s="242"/>
      <c r="AD144" s="242"/>
      <c r="AE144" s="242"/>
      <c r="AF144" s="242"/>
      <c r="AG144" s="242"/>
      <c r="AH144" s="242"/>
      <c r="AI144" s="242"/>
      <c r="AJ144" s="242"/>
      <c r="AK144" s="242"/>
      <c r="AL144" s="242"/>
      <c r="AM144" s="242"/>
    </row>
    <row r="145" spans="15:39">
      <c r="O145" s="242"/>
      <c r="P145" s="242"/>
      <c r="Q145" s="242"/>
      <c r="R145" s="242"/>
      <c r="S145" s="242"/>
      <c r="T145" s="242"/>
      <c r="U145" s="242"/>
      <c r="V145" s="242"/>
      <c r="W145" s="242"/>
      <c r="X145" s="242"/>
      <c r="Y145" s="242"/>
      <c r="Z145" s="242"/>
      <c r="AA145" s="242"/>
      <c r="AB145" s="242"/>
      <c r="AC145" s="242"/>
      <c r="AD145" s="242"/>
      <c r="AE145" s="242"/>
      <c r="AF145" s="242"/>
      <c r="AG145" s="242"/>
      <c r="AH145" s="242"/>
      <c r="AI145" s="242"/>
      <c r="AJ145" s="242"/>
      <c r="AK145" s="242"/>
      <c r="AL145" s="242"/>
      <c r="AM145" s="242"/>
    </row>
    <row r="146" spans="15:39">
      <c r="O146" s="242"/>
      <c r="P146" s="242"/>
      <c r="Q146" s="242"/>
      <c r="R146" s="242"/>
      <c r="S146" s="242"/>
      <c r="T146" s="242"/>
      <c r="U146" s="242"/>
      <c r="V146" s="242"/>
      <c r="W146" s="242"/>
      <c r="X146" s="242"/>
      <c r="Y146" s="242"/>
      <c r="Z146" s="242"/>
      <c r="AA146" s="242"/>
      <c r="AB146" s="242"/>
      <c r="AC146" s="242"/>
      <c r="AD146" s="242"/>
      <c r="AE146" s="242"/>
      <c r="AF146" s="242"/>
      <c r="AG146" s="242"/>
      <c r="AH146" s="242"/>
      <c r="AI146" s="242"/>
      <c r="AJ146" s="242"/>
      <c r="AK146" s="242"/>
      <c r="AL146" s="242"/>
      <c r="AM146" s="242"/>
    </row>
    <row r="147" spans="15:39">
      <c r="O147" s="242"/>
      <c r="P147" s="242"/>
      <c r="Q147" s="242"/>
      <c r="R147" s="242"/>
      <c r="S147" s="242"/>
      <c r="T147" s="242"/>
      <c r="U147" s="242"/>
      <c r="V147" s="242"/>
      <c r="W147" s="242"/>
      <c r="X147" s="242"/>
      <c r="Y147" s="242"/>
      <c r="Z147" s="242"/>
      <c r="AA147" s="242"/>
      <c r="AB147" s="242"/>
      <c r="AC147" s="242"/>
      <c r="AD147" s="242"/>
      <c r="AE147" s="242"/>
      <c r="AF147" s="242"/>
      <c r="AG147" s="242"/>
      <c r="AH147" s="242"/>
      <c r="AI147" s="242"/>
      <c r="AJ147" s="242"/>
      <c r="AK147" s="242"/>
      <c r="AL147" s="242"/>
      <c r="AM147" s="242"/>
    </row>
    <row r="148" spans="15:39">
      <c r="O148" s="242"/>
      <c r="P148" s="242"/>
      <c r="Q148" s="242"/>
      <c r="R148" s="242"/>
      <c r="S148" s="242"/>
      <c r="T148" s="242"/>
      <c r="U148" s="242"/>
      <c r="V148" s="242"/>
      <c r="W148" s="242"/>
      <c r="X148" s="242"/>
      <c r="Y148" s="242"/>
      <c r="Z148" s="242"/>
      <c r="AA148" s="242"/>
      <c r="AB148" s="242"/>
      <c r="AC148" s="242"/>
      <c r="AD148" s="242"/>
      <c r="AE148" s="242"/>
      <c r="AF148" s="242"/>
      <c r="AG148" s="242"/>
      <c r="AH148" s="242"/>
      <c r="AI148" s="242"/>
      <c r="AJ148" s="242"/>
      <c r="AK148" s="242"/>
      <c r="AL148" s="242"/>
      <c r="AM148" s="242"/>
    </row>
    <row r="149" spans="15:39">
      <c r="O149" s="242"/>
      <c r="P149" s="242"/>
      <c r="Q149" s="242"/>
      <c r="R149" s="242"/>
      <c r="S149" s="242"/>
      <c r="T149" s="242"/>
      <c r="U149" s="242"/>
      <c r="V149" s="242"/>
      <c r="W149" s="242"/>
      <c r="X149" s="242"/>
      <c r="Y149" s="242"/>
      <c r="Z149" s="242"/>
      <c r="AA149" s="242"/>
      <c r="AB149" s="242"/>
      <c r="AC149" s="242"/>
      <c r="AD149" s="242"/>
      <c r="AE149" s="242"/>
      <c r="AF149" s="242"/>
      <c r="AG149" s="242"/>
      <c r="AH149" s="242"/>
      <c r="AI149" s="242"/>
      <c r="AJ149" s="242"/>
      <c r="AK149" s="242"/>
      <c r="AL149" s="242"/>
      <c r="AM149" s="242"/>
    </row>
    <row r="150" spans="15:39">
      <c r="O150" s="242"/>
      <c r="P150" s="242"/>
      <c r="Q150" s="242"/>
      <c r="R150" s="242"/>
      <c r="S150" s="242"/>
      <c r="T150" s="242"/>
      <c r="U150" s="242"/>
      <c r="V150" s="242"/>
      <c r="W150" s="242"/>
      <c r="X150" s="242"/>
      <c r="Y150" s="242"/>
      <c r="Z150" s="242"/>
      <c r="AA150" s="242"/>
      <c r="AB150" s="242"/>
      <c r="AC150" s="242"/>
      <c r="AD150" s="242"/>
      <c r="AE150" s="242"/>
      <c r="AF150" s="242"/>
      <c r="AG150" s="242"/>
      <c r="AH150" s="242"/>
      <c r="AI150" s="242"/>
      <c r="AJ150" s="242"/>
      <c r="AK150" s="242"/>
      <c r="AL150" s="242"/>
      <c r="AM150" s="242"/>
    </row>
    <row r="151" spans="15:39">
      <c r="O151" s="242"/>
      <c r="P151" s="242"/>
      <c r="Q151" s="242"/>
      <c r="R151" s="242"/>
      <c r="S151" s="242"/>
      <c r="T151" s="242"/>
      <c r="U151" s="242"/>
      <c r="V151" s="242"/>
      <c r="W151" s="242"/>
      <c r="X151" s="242"/>
      <c r="Y151" s="242"/>
      <c r="Z151" s="242"/>
      <c r="AA151" s="242"/>
      <c r="AB151" s="242"/>
      <c r="AC151" s="242"/>
      <c r="AD151" s="242"/>
      <c r="AE151" s="242"/>
      <c r="AF151" s="242"/>
      <c r="AG151" s="242"/>
      <c r="AH151" s="242"/>
      <c r="AI151" s="242"/>
      <c r="AJ151" s="242"/>
      <c r="AK151" s="242"/>
      <c r="AL151" s="242"/>
      <c r="AM151" s="242"/>
    </row>
    <row r="152" spans="15:39">
      <c r="O152" s="242"/>
      <c r="P152" s="242"/>
      <c r="Q152" s="242"/>
      <c r="R152" s="242"/>
      <c r="S152" s="242"/>
      <c r="T152" s="242"/>
      <c r="U152" s="242"/>
      <c r="V152" s="242"/>
      <c r="W152" s="242"/>
      <c r="X152" s="242"/>
      <c r="Y152" s="242"/>
      <c r="Z152" s="242"/>
      <c r="AA152" s="242"/>
      <c r="AB152" s="242"/>
      <c r="AC152" s="242"/>
      <c r="AD152" s="242"/>
      <c r="AE152" s="242"/>
      <c r="AF152" s="242"/>
      <c r="AG152" s="242"/>
      <c r="AH152" s="242"/>
      <c r="AI152" s="242"/>
      <c r="AJ152" s="242"/>
      <c r="AK152" s="242"/>
      <c r="AL152" s="242"/>
      <c r="AM152" s="242"/>
    </row>
    <row r="153" spans="15:39">
      <c r="O153" s="242"/>
      <c r="P153" s="242"/>
      <c r="Q153" s="242"/>
      <c r="R153" s="242"/>
      <c r="S153" s="242"/>
      <c r="T153" s="242"/>
      <c r="U153" s="242"/>
      <c r="V153" s="242"/>
      <c r="W153" s="242"/>
      <c r="X153" s="242"/>
      <c r="Y153" s="242"/>
      <c r="Z153" s="242"/>
      <c r="AA153" s="242"/>
      <c r="AB153" s="242"/>
      <c r="AC153" s="242"/>
      <c r="AD153" s="242"/>
      <c r="AE153" s="242"/>
      <c r="AF153" s="242"/>
      <c r="AG153" s="242"/>
      <c r="AH153" s="242"/>
      <c r="AI153" s="242"/>
      <c r="AJ153" s="242"/>
      <c r="AK153" s="242"/>
      <c r="AL153" s="242"/>
      <c r="AM153" s="242"/>
    </row>
    <row r="154" spans="15:39">
      <c r="O154" s="242"/>
      <c r="P154" s="242"/>
      <c r="Q154" s="242"/>
      <c r="R154" s="242"/>
      <c r="S154" s="242"/>
      <c r="T154" s="242"/>
      <c r="U154" s="242"/>
      <c r="V154" s="242"/>
      <c r="W154" s="242"/>
      <c r="X154" s="242"/>
      <c r="Y154" s="242"/>
      <c r="Z154" s="242"/>
      <c r="AA154" s="242"/>
      <c r="AB154" s="242"/>
      <c r="AC154" s="242"/>
      <c r="AD154" s="242"/>
      <c r="AE154" s="242"/>
      <c r="AF154" s="242"/>
      <c r="AG154" s="242"/>
      <c r="AH154" s="242"/>
      <c r="AI154" s="242"/>
      <c r="AJ154" s="242"/>
      <c r="AK154" s="242"/>
      <c r="AL154" s="242"/>
      <c r="AM154" s="242"/>
    </row>
    <row r="155" spans="15:39">
      <c r="O155" s="242"/>
      <c r="P155" s="242"/>
      <c r="Q155" s="242"/>
      <c r="R155" s="242"/>
      <c r="S155" s="242"/>
      <c r="T155" s="242"/>
      <c r="U155" s="242"/>
      <c r="V155" s="242"/>
      <c r="W155" s="242"/>
      <c r="X155" s="242"/>
      <c r="Y155" s="242"/>
      <c r="Z155" s="242"/>
      <c r="AA155" s="242"/>
      <c r="AB155" s="242"/>
      <c r="AC155" s="242"/>
      <c r="AD155" s="242"/>
      <c r="AE155" s="242"/>
      <c r="AF155" s="242"/>
      <c r="AG155" s="242"/>
      <c r="AH155" s="242"/>
      <c r="AI155" s="242"/>
      <c r="AJ155" s="242"/>
      <c r="AK155" s="242"/>
      <c r="AL155" s="242"/>
      <c r="AM155" s="242"/>
    </row>
    <row r="156" spans="15:39">
      <c r="O156" s="242"/>
      <c r="P156" s="242"/>
      <c r="Q156" s="242"/>
      <c r="R156" s="242"/>
      <c r="S156" s="242"/>
      <c r="T156" s="242"/>
      <c r="U156" s="242"/>
      <c r="V156" s="242"/>
      <c r="W156" s="242"/>
      <c r="X156" s="242"/>
      <c r="Y156" s="242"/>
      <c r="Z156" s="242"/>
      <c r="AA156" s="242"/>
      <c r="AB156" s="242"/>
      <c r="AC156" s="242"/>
      <c r="AD156" s="242"/>
      <c r="AE156" s="242"/>
      <c r="AF156" s="242"/>
      <c r="AG156" s="242"/>
      <c r="AH156" s="242"/>
      <c r="AI156" s="242"/>
      <c r="AJ156" s="242"/>
      <c r="AK156" s="242"/>
      <c r="AL156" s="242"/>
      <c r="AM156" s="242"/>
    </row>
    <row r="157" spans="15:39">
      <c r="O157" s="242"/>
      <c r="P157" s="242"/>
      <c r="Q157" s="242"/>
      <c r="R157" s="242"/>
      <c r="S157" s="242"/>
      <c r="T157" s="242"/>
      <c r="U157" s="242"/>
      <c r="V157" s="242"/>
      <c r="W157" s="242"/>
      <c r="X157" s="242"/>
      <c r="Y157" s="242"/>
      <c r="Z157" s="242"/>
      <c r="AA157" s="242"/>
      <c r="AB157" s="242"/>
      <c r="AC157" s="242"/>
      <c r="AD157" s="242"/>
      <c r="AE157" s="242"/>
      <c r="AF157" s="242"/>
      <c r="AG157" s="242"/>
      <c r="AH157" s="242"/>
      <c r="AI157" s="242"/>
      <c r="AJ157" s="242"/>
      <c r="AK157" s="242"/>
      <c r="AL157" s="242"/>
      <c r="AM157" s="242"/>
    </row>
    <row r="158" spans="15:39">
      <c r="O158" s="242"/>
      <c r="P158" s="242"/>
      <c r="Q158" s="242"/>
      <c r="R158" s="242"/>
      <c r="S158" s="242"/>
      <c r="T158" s="242"/>
      <c r="U158" s="242"/>
      <c r="V158" s="242"/>
      <c r="W158" s="242"/>
      <c r="X158" s="242"/>
      <c r="Y158" s="242"/>
      <c r="Z158" s="242"/>
      <c r="AA158" s="242"/>
      <c r="AB158" s="242"/>
      <c r="AC158" s="242"/>
      <c r="AD158" s="242"/>
      <c r="AE158" s="242"/>
      <c r="AF158" s="242"/>
      <c r="AG158" s="242"/>
      <c r="AH158" s="242"/>
      <c r="AI158" s="242"/>
      <c r="AJ158" s="242"/>
      <c r="AK158" s="242"/>
      <c r="AL158" s="242"/>
      <c r="AM158" s="242"/>
    </row>
    <row r="159" spans="15:39">
      <c r="O159" s="242"/>
      <c r="P159" s="242"/>
      <c r="Q159" s="242"/>
      <c r="R159" s="242"/>
      <c r="S159" s="242"/>
      <c r="T159" s="242"/>
      <c r="U159" s="242"/>
      <c r="V159" s="242"/>
      <c r="W159" s="242"/>
      <c r="X159" s="242"/>
      <c r="Y159" s="242"/>
      <c r="Z159" s="242"/>
      <c r="AA159" s="242"/>
      <c r="AB159" s="242"/>
      <c r="AC159" s="242"/>
      <c r="AD159" s="242"/>
      <c r="AE159" s="242"/>
      <c r="AF159" s="242"/>
      <c r="AG159" s="242"/>
      <c r="AH159" s="242"/>
      <c r="AI159" s="242"/>
      <c r="AJ159" s="242"/>
      <c r="AK159" s="242"/>
      <c r="AL159" s="242"/>
      <c r="AM159" s="242"/>
    </row>
    <row r="160" spans="15:39">
      <c r="O160" s="242"/>
      <c r="P160" s="242"/>
      <c r="Q160" s="242"/>
      <c r="R160" s="242"/>
      <c r="S160" s="242"/>
      <c r="T160" s="242"/>
      <c r="U160" s="242"/>
      <c r="V160" s="242"/>
      <c r="W160" s="242"/>
      <c r="X160" s="242"/>
      <c r="Y160" s="242"/>
      <c r="Z160" s="242"/>
      <c r="AA160" s="242"/>
      <c r="AB160" s="242"/>
      <c r="AC160" s="242"/>
      <c r="AD160" s="242"/>
      <c r="AE160" s="242"/>
      <c r="AF160" s="242"/>
      <c r="AG160" s="242"/>
      <c r="AH160" s="242"/>
      <c r="AI160" s="242"/>
      <c r="AJ160" s="242"/>
      <c r="AK160" s="242"/>
      <c r="AL160" s="242"/>
      <c r="AM160" s="242"/>
    </row>
    <row r="161" spans="15:39">
      <c r="O161" s="242"/>
      <c r="P161" s="242"/>
      <c r="Q161" s="242"/>
      <c r="R161" s="242"/>
      <c r="S161" s="242"/>
      <c r="T161" s="242"/>
      <c r="U161" s="242"/>
      <c r="V161" s="242"/>
      <c r="W161" s="242"/>
      <c r="X161" s="242"/>
      <c r="Y161" s="242"/>
      <c r="Z161" s="242"/>
      <c r="AA161" s="242"/>
      <c r="AB161" s="242"/>
      <c r="AC161" s="242"/>
      <c r="AD161" s="242"/>
      <c r="AE161" s="242"/>
      <c r="AF161" s="242"/>
      <c r="AG161" s="242"/>
      <c r="AH161" s="242"/>
      <c r="AI161" s="242"/>
      <c r="AJ161" s="242"/>
      <c r="AK161" s="242"/>
      <c r="AL161" s="242"/>
      <c r="AM161" s="242"/>
    </row>
    <row r="162" spans="15:39">
      <c r="O162" s="242"/>
      <c r="P162" s="242"/>
      <c r="Q162" s="242"/>
      <c r="R162" s="242"/>
      <c r="S162" s="242"/>
      <c r="T162" s="242"/>
      <c r="U162" s="242"/>
      <c r="V162" s="242"/>
      <c r="W162" s="242"/>
      <c r="X162" s="242"/>
      <c r="Y162" s="242"/>
      <c r="Z162" s="242"/>
      <c r="AA162" s="242"/>
      <c r="AB162" s="242"/>
      <c r="AC162" s="242"/>
      <c r="AD162" s="242"/>
      <c r="AE162" s="242"/>
      <c r="AF162" s="242"/>
      <c r="AG162" s="242"/>
      <c r="AH162" s="242"/>
      <c r="AI162" s="242"/>
      <c r="AJ162" s="242"/>
      <c r="AK162" s="242"/>
      <c r="AL162" s="242"/>
      <c r="AM162" s="242"/>
    </row>
    <row r="163" spans="15:39">
      <c r="O163" s="242"/>
      <c r="P163" s="242"/>
      <c r="Q163" s="242"/>
      <c r="R163" s="242"/>
      <c r="S163" s="242"/>
      <c r="T163" s="242"/>
      <c r="U163" s="242"/>
      <c r="V163" s="242"/>
      <c r="W163" s="242"/>
      <c r="X163" s="242"/>
      <c r="Y163" s="242"/>
      <c r="Z163" s="242"/>
      <c r="AA163" s="242"/>
      <c r="AB163" s="242"/>
      <c r="AC163" s="242"/>
      <c r="AD163" s="242"/>
      <c r="AE163" s="242"/>
      <c r="AF163" s="242"/>
      <c r="AG163" s="242"/>
      <c r="AH163" s="242"/>
      <c r="AI163" s="242"/>
      <c r="AJ163" s="242"/>
      <c r="AK163" s="242"/>
      <c r="AL163" s="242"/>
      <c r="AM163" s="242"/>
    </row>
    <row r="164" spans="15:39">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c r="AJ164" s="242"/>
      <c r="AK164" s="242"/>
      <c r="AL164" s="242"/>
      <c r="AM164" s="242"/>
    </row>
    <row r="165" spans="15:39">
      <c r="O165" s="242"/>
      <c r="P165" s="242"/>
      <c r="Q165" s="242"/>
      <c r="R165" s="242"/>
      <c r="S165" s="242"/>
      <c r="T165" s="242"/>
      <c r="U165" s="242"/>
      <c r="V165" s="242"/>
      <c r="W165" s="242"/>
      <c r="X165" s="242"/>
      <c r="Y165" s="242"/>
      <c r="Z165" s="242"/>
      <c r="AA165" s="242"/>
      <c r="AB165" s="242"/>
      <c r="AC165" s="242"/>
      <c r="AD165" s="242"/>
      <c r="AE165" s="242"/>
      <c r="AF165" s="242"/>
      <c r="AG165" s="242"/>
      <c r="AH165" s="242"/>
      <c r="AI165" s="242"/>
      <c r="AJ165" s="242"/>
      <c r="AK165" s="242"/>
      <c r="AL165" s="242"/>
      <c r="AM165" s="242"/>
    </row>
    <row r="166" spans="15:39">
      <c r="O166" s="242"/>
      <c r="P166" s="242"/>
      <c r="Q166" s="242"/>
      <c r="R166" s="242"/>
      <c r="S166" s="242"/>
      <c r="T166" s="242"/>
      <c r="U166" s="242"/>
      <c r="V166" s="242"/>
      <c r="W166" s="242"/>
      <c r="X166" s="242"/>
      <c r="Y166" s="242"/>
      <c r="Z166" s="242"/>
      <c r="AA166" s="242"/>
      <c r="AB166" s="242"/>
      <c r="AC166" s="242"/>
      <c r="AD166" s="242"/>
      <c r="AE166" s="242"/>
      <c r="AF166" s="242"/>
      <c r="AG166" s="242"/>
      <c r="AH166" s="242"/>
      <c r="AI166" s="242"/>
      <c r="AJ166" s="242"/>
      <c r="AK166" s="242"/>
      <c r="AL166" s="242"/>
      <c r="AM166" s="242"/>
    </row>
    <row r="167" spans="15:39">
      <c r="O167" s="242"/>
      <c r="P167" s="242"/>
      <c r="Q167" s="242"/>
      <c r="R167" s="242"/>
      <c r="S167" s="242"/>
      <c r="T167" s="242"/>
      <c r="U167" s="242"/>
      <c r="V167" s="242"/>
      <c r="W167" s="242"/>
      <c r="X167" s="242"/>
      <c r="Y167" s="242"/>
      <c r="Z167" s="242"/>
      <c r="AA167" s="242"/>
      <c r="AB167" s="242"/>
      <c r="AC167" s="242"/>
      <c r="AD167" s="242"/>
      <c r="AE167" s="242"/>
      <c r="AF167" s="242"/>
      <c r="AG167" s="242"/>
      <c r="AH167" s="242"/>
      <c r="AI167" s="242"/>
      <c r="AJ167" s="242"/>
      <c r="AK167" s="242"/>
      <c r="AL167" s="242"/>
      <c r="AM167" s="242"/>
    </row>
    <row r="168" spans="15:39">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242"/>
      <c r="AL168" s="242"/>
      <c r="AM168" s="242"/>
    </row>
    <row r="169" spans="15:39">
      <c r="O169" s="242"/>
      <c r="P169" s="242"/>
      <c r="Q169" s="242"/>
      <c r="R169" s="242"/>
      <c r="S169" s="242"/>
      <c r="T169" s="242"/>
      <c r="U169" s="242"/>
      <c r="V169" s="242"/>
      <c r="W169" s="242"/>
      <c r="X169" s="242"/>
      <c r="Y169" s="242"/>
      <c r="Z169" s="242"/>
      <c r="AA169" s="242"/>
      <c r="AB169" s="242"/>
      <c r="AC169" s="242"/>
      <c r="AD169" s="242"/>
      <c r="AE169" s="242"/>
      <c r="AF169" s="242"/>
      <c r="AG169" s="242"/>
      <c r="AH169" s="242"/>
      <c r="AI169" s="242"/>
      <c r="AJ169" s="242"/>
      <c r="AK169" s="242"/>
      <c r="AL169" s="242"/>
      <c r="AM169" s="242"/>
    </row>
    <row r="170" spans="15:39">
      <c r="O170" s="242"/>
      <c r="P170" s="242"/>
      <c r="Q170" s="242"/>
      <c r="R170" s="242"/>
      <c r="S170" s="242"/>
      <c r="T170" s="242"/>
      <c r="U170" s="242"/>
      <c r="V170" s="242"/>
      <c r="W170" s="242"/>
      <c r="X170" s="242"/>
      <c r="Y170" s="242"/>
      <c r="Z170" s="242"/>
      <c r="AA170" s="242"/>
      <c r="AB170" s="242"/>
      <c r="AC170" s="242"/>
      <c r="AD170" s="242"/>
      <c r="AE170" s="242"/>
      <c r="AF170" s="242"/>
      <c r="AG170" s="242"/>
      <c r="AH170" s="242"/>
      <c r="AI170" s="242"/>
      <c r="AJ170" s="242"/>
      <c r="AK170" s="242"/>
      <c r="AL170" s="242"/>
      <c r="AM170" s="242"/>
    </row>
    <row r="171" spans="15:39">
      <c r="O171" s="242"/>
      <c r="P171" s="242"/>
      <c r="Q171" s="242"/>
      <c r="R171" s="242"/>
      <c r="S171" s="242"/>
      <c r="T171" s="242"/>
      <c r="U171" s="242"/>
      <c r="V171" s="242"/>
      <c r="W171" s="242"/>
      <c r="X171" s="242"/>
      <c r="Y171" s="242"/>
      <c r="Z171" s="242"/>
      <c r="AA171" s="242"/>
      <c r="AB171" s="242"/>
      <c r="AC171" s="242"/>
      <c r="AD171" s="242"/>
      <c r="AE171" s="242"/>
      <c r="AF171" s="242"/>
      <c r="AG171" s="242"/>
      <c r="AH171" s="242"/>
      <c r="AI171" s="242"/>
      <c r="AJ171" s="242"/>
      <c r="AK171" s="242"/>
      <c r="AL171" s="242"/>
      <c r="AM171" s="242"/>
    </row>
    <row r="172" spans="15:39">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row>
    <row r="173" spans="15:39">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42"/>
      <c r="AL173" s="242"/>
      <c r="AM173" s="242"/>
    </row>
    <row r="174" spans="15:39">
      <c r="O174" s="242"/>
      <c r="P174" s="242"/>
      <c r="Q174" s="242"/>
      <c r="R174" s="242"/>
      <c r="S174" s="242"/>
      <c r="T174" s="242"/>
      <c r="U174" s="242"/>
      <c r="V174" s="242"/>
      <c r="W174" s="242"/>
      <c r="X174" s="242"/>
      <c r="Y174" s="242"/>
      <c r="Z174" s="242"/>
      <c r="AA174" s="242"/>
      <c r="AB174" s="242"/>
      <c r="AC174" s="242"/>
      <c r="AD174" s="242"/>
      <c r="AE174" s="242"/>
      <c r="AF174" s="242"/>
      <c r="AG174" s="242"/>
      <c r="AH174" s="242"/>
      <c r="AI174" s="242"/>
      <c r="AJ174" s="242"/>
      <c r="AK174" s="242"/>
      <c r="AL174" s="242"/>
      <c r="AM174" s="242"/>
    </row>
    <row r="175" spans="15:39">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242"/>
    </row>
    <row r="176" spans="15:39">
      <c r="O176" s="242"/>
      <c r="P176" s="242"/>
      <c r="Q176" s="242"/>
      <c r="R176" s="242"/>
      <c r="S176" s="242"/>
      <c r="T176" s="242"/>
      <c r="U176" s="242"/>
      <c r="V176" s="242"/>
      <c r="W176" s="242"/>
      <c r="X176" s="242"/>
      <c r="Y176" s="242"/>
      <c r="Z176" s="242"/>
      <c r="AA176" s="242"/>
      <c r="AB176" s="242"/>
      <c r="AC176" s="242"/>
      <c r="AD176" s="242"/>
      <c r="AE176" s="242"/>
      <c r="AF176" s="242"/>
      <c r="AG176" s="242"/>
      <c r="AH176" s="242"/>
      <c r="AI176" s="242"/>
      <c r="AJ176" s="242"/>
      <c r="AK176" s="242"/>
      <c r="AL176" s="242"/>
      <c r="AM176" s="242"/>
    </row>
    <row r="177" spans="15:39">
      <c r="O177" s="242"/>
      <c r="P177" s="242"/>
      <c r="Q177" s="242"/>
      <c r="R177" s="242"/>
      <c r="S177" s="242"/>
      <c r="T177" s="242"/>
      <c r="U177" s="242"/>
      <c r="V177" s="242"/>
      <c r="W177" s="242"/>
      <c r="X177" s="242"/>
      <c r="Y177" s="242"/>
      <c r="Z177" s="242"/>
      <c r="AA177" s="242"/>
      <c r="AB177" s="242"/>
      <c r="AC177" s="242"/>
      <c r="AD177" s="242"/>
      <c r="AE177" s="242"/>
      <c r="AF177" s="242"/>
      <c r="AG177" s="242"/>
      <c r="AH177" s="242"/>
      <c r="AI177" s="242"/>
      <c r="AJ177" s="242"/>
      <c r="AK177" s="242"/>
      <c r="AL177" s="242"/>
      <c r="AM177" s="242"/>
    </row>
    <row r="178" spans="15:39">
      <c r="O178" s="242"/>
      <c r="P178" s="242"/>
      <c r="Q178" s="242"/>
      <c r="R178" s="242"/>
      <c r="S178" s="242"/>
      <c r="T178" s="242"/>
      <c r="U178" s="242"/>
      <c r="V178" s="242"/>
      <c r="W178" s="242"/>
      <c r="X178" s="242"/>
      <c r="Y178" s="242"/>
      <c r="Z178" s="242"/>
      <c r="AA178" s="242"/>
      <c r="AB178" s="242"/>
      <c r="AC178" s="242"/>
      <c r="AD178" s="242"/>
      <c r="AE178" s="242"/>
      <c r="AF178" s="242"/>
      <c r="AG178" s="242"/>
      <c r="AH178" s="242"/>
      <c r="AI178" s="242"/>
      <c r="AJ178" s="242"/>
      <c r="AK178" s="242"/>
      <c r="AL178" s="242"/>
      <c r="AM178" s="242"/>
    </row>
    <row r="179" spans="15:39">
      <c r="O179" s="242"/>
      <c r="P179" s="242"/>
      <c r="Q179" s="242"/>
      <c r="R179" s="242"/>
      <c r="S179" s="242"/>
      <c r="T179" s="242"/>
      <c r="U179" s="242"/>
      <c r="V179" s="242"/>
      <c r="W179" s="242"/>
      <c r="X179" s="242"/>
      <c r="Y179" s="242"/>
      <c r="Z179" s="242"/>
      <c r="AA179" s="242"/>
      <c r="AB179" s="242"/>
      <c r="AC179" s="242"/>
      <c r="AD179" s="242"/>
      <c r="AE179" s="242"/>
      <c r="AF179" s="242"/>
      <c r="AG179" s="242"/>
      <c r="AH179" s="242"/>
      <c r="AI179" s="242"/>
      <c r="AJ179" s="242"/>
      <c r="AK179" s="242"/>
      <c r="AL179" s="242"/>
      <c r="AM179" s="242"/>
    </row>
    <row r="180" spans="15:39">
      <c r="O180" s="242"/>
      <c r="P180" s="242"/>
      <c r="Q180" s="242"/>
      <c r="R180" s="242"/>
      <c r="S180" s="242"/>
      <c r="T180" s="242"/>
      <c r="U180" s="242"/>
      <c r="V180" s="242"/>
      <c r="W180" s="242"/>
      <c r="X180" s="242"/>
      <c r="Y180" s="242"/>
      <c r="Z180" s="242"/>
      <c r="AA180" s="242"/>
      <c r="AB180" s="242"/>
      <c r="AC180" s="242"/>
      <c r="AD180" s="242"/>
      <c r="AE180" s="242"/>
      <c r="AF180" s="242"/>
      <c r="AG180" s="242"/>
      <c r="AH180" s="242"/>
      <c r="AI180" s="242"/>
      <c r="AJ180" s="242"/>
      <c r="AK180" s="242"/>
      <c r="AL180" s="242"/>
      <c r="AM180" s="242"/>
    </row>
    <row r="181" spans="15:39">
      <c r="O181" s="242"/>
      <c r="P181" s="242"/>
      <c r="Q181" s="242"/>
      <c r="R181" s="242"/>
      <c r="S181" s="242"/>
      <c r="T181" s="242"/>
      <c r="U181" s="242"/>
      <c r="V181" s="242"/>
      <c r="W181" s="242"/>
      <c r="X181" s="242"/>
      <c r="Y181" s="242"/>
      <c r="Z181" s="242"/>
      <c r="AA181" s="242"/>
      <c r="AB181" s="242"/>
      <c r="AC181" s="242"/>
      <c r="AD181" s="242"/>
      <c r="AE181" s="242"/>
      <c r="AF181" s="242"/>
      <c r="AG181" s="242"/>
      <c r="AH181" s="242"/>
      <c r="AI181" s="242"/>
      <c r="AJ181" s="242"/>
      <c r="AK181" s="242"/>
      <c r="AL181" s="242"/>
      <c r="AM181" s="242"/>
    </row>
    <row r="182" spans="15:39">
      <c r="O182" s="242"/>
      <c r="P182" s="242"/>
      <c r="Q182" s="242"/>
      <c r="R182" s="242"/>
      <c r="S182" s="242"/>
      <c r="T182" s="242"/>
      <c r="U182" s="242"/>
      <c r="V182" s="242"/>
      <c r="W182" s="242"/>
      <c r="X182" s="242"/>
      <c r="Y182" s="242"/>
      <c r="Z182" s="242"/>
      <c r="AA182" s="242"/>
      <c r="AB182" s="242"/>
      <c r="AC182" s="242"/>
      <c r="AD182" s="242"/>
      <c r="AE182" s="242"/>
      <c r="AF182" s="242"/>
      <c r="AG182" s="242"/>
      <c r="AH182" s="242"/>
      <c r="AI182" s="242"/>
      <c r="AJ182" s="242"/>
      <c r="AK182" s="242"/>
      <c r="AL182" s="242"/>
      <c r="AM182" s="242"/>
    </row>
    <row r="183" spans="15:39">
      <c r="O183" s="242"/>
      <c r="P183" s="242"/>
      <c r="Q183" s="242"/>
      <c r="R183" s="242"/>
      <c r="S183" s="242"/>
      <c r="T183" s="242"/>
      <c r="U183" s="242"/>
      <c r="V183" s="242"/>
      <c r="W183" s="242"/>
      <c r="X183" s="242"/>
      <c r="Y183" s="242"/>
      <c r="Z183" s="242"/>
      <c r="AA183" s="242"/>
      <c r="AB183" s="242"/>
      <c r="AC183" s="242"/>
      <c r="AD183" s="242"/>
      <c r="AE183" s="242"/>
      <c r="AF183" s="242"/>
      <c r="AG183" s="242"/>
      <c r="AH183" s="242"/>
      <c r="AI183" s="242"/>
      <c r="AJ183" s="242"/>
      <c r="AK183" s="242"/>
      <c r="AL183" s="242"/>
      <c r="AM183" s="242"/>
    </row>
    <row r="184" spans="15:39">
      <c r="O184" s="242"/>
      <c r="P184" s="242"/>
      <c r="Q184" s="242"/>
      <c r="R184" s="242"/>
      <c r="S184" s="242"/>
      <c r="T184" s="242"/>
      <c r="U184" s="242"/>
      <c r="V184" s="242"/>
      <c r="W184" s="242"/>
      <c r="X184" s="242"/>
      <c r="Y184" s="242"/>
      <c r="Z184" s="242"/>
      <c r="AA184" s="242"/>
      <c r="AB184" s="242"/>
      <c r="AC184" s="242"/>
      <c r="AD184" s="242"/>
      <c r="AE184" s="242"/>
      <c r="AF184" s="242"/>
      <c r="AG184" s="242"/>
      <c r="AH184" s="242"/>
      <c r="AI184" s="242"/>
      <c r="AJ184" s="242"/>
      <c r="AK184" s="242"/>
      <c r="AL184" s="242"/>
      <c r="AM184" s="242"/>
    </row>
    <row r="185" spans="15:39">
      <c r="O185" s="242"/>
      <c r="P185" s="242"/>
      <c r="Q185" s="242"/>
      <c r="R185" s="242"/>
      <c r="S185" s="242"/>
      <c r="T185" s="242"/>
      <c r="U185" s="242"/>
      <c r="V185" s="242"/>
      <c r="W185" s="242"/>
      <c r="X185" s="242"/>
      <c r="Y185" s="242"/>
      <c r="Z185" s="242"/>
      <c r="AA185" s="242"/>
      <c r="AB185" s="242"/>
      <c r="AC185" s="242"/>
      <c r="AD185" s="242"/>
      <c r="AE185" s="242"/>
      <c r="AF185" s="242"/>
      <c r="AG185" s="242"/>
      <c r="AH185" s="242"/>
      <c r="AI185" s="242"/>
      <c r="AJ185" s="242"/>
      <c r="AK185" s="242"/>
      <c r="AL185" s="242"/>
      <c r="AM185" s="242"/>
    </row>
    <row r="186" spans="15:39">
      <c r="O186" s="242"/>
      <c r="P186" s="242"/>
      <c r="Q186" s="242"/>
      <c r="R186" s="242"/>
      <c r="S186" s="242"/>
      <c r="T186" s="242"/>
      <c r="U186" s="242"/>
      <c r="V186" s="242"/>
      <c r="W186" s="242"/>
      <c r="X186" s="242"/>
      <c r="Y186" s="242"/>
      <c r="Z186" s="242"/>
      <c r="AA186" s="242"/>
      <c r="AB186" s="242"/>
      <c r="AC186" s="242"/>
      <c r="AD186" s="242"/>
      <c r="AE186" s="242"/>
      <c r="AF186" s="242"/>
      <c r="AG186" s="242"/>
      <c r="AH186" s="242"/>
      <c r="AI186" s="242"/>
      <c r="AJ186" s="242"/>
      <c r="AK186" s="242"/>
      <c r="AL186" s="242"/>
      <c r="AM186" s="242"/>
    </row>
    <row r="187" spans="15:39">
      <c r="O187" s="242"/>
      <c r="P187" s="242"/>
      <c r="Q187" s="242"/>
      <c r="R187" s="242"/>
      <c r="S187" s="242"/>
      <c r="T187" s="242"/>
      <c r="U187" s="242"/>
      <c r="V187" s="242"/>
      <c r="W187" s="242"/>
      <c r="X187" s="242"/>
      <c r="Y187" s="242"/>
      <c r="Z187" s="242"/>
      <c r="AA187" s="242"/>
      <c r="AB187" s="242"/>
      <c r="AC187" s="242"/>
      <c r="AD187" s="242"/>
      <c r="AE187" s="242"/>
      <c r="AF187" s="242"/>
      <c r="AG187" s="242"/>
      <c r="AH187" s="242"/>
      <c r="AI187" s="242"/>
      <c r="AJ187" s="242"/>
      <c r="AK187" s="242"/>
      <c r="AL187" s="242"/>
      <c r="AM187" s="242"/>
    </row>
    <row r="188" spans="15:39">
      <c r="O188" s="242"/>
      <c r="P188" s="242"/>
      <c r="Q188" s="242"/>
      <c r="R188" s="242"/>
      <c r="S188" s="242"/>
      <c r="T188" s="242"/>
      <c r="U188" s="242"/>
      <c r="V188" s="242"/>
      <c r="W188" s="242"/>
      <c r="X188" s="242"/>
      <c r="Y188" s="242"/>
      <c r="Z188" s="242"/>
      <c r="AA188" s="242"/>
      <c r="AB188" s="242"/>
      <c r="AC188" s="242"/>
      <c r="AD188" s="242"/>
      <c r="AE188" s="242"/>
      <c r="AF188" s="242"/>
      <c r="AG188" s="242"/>
      <c r="AH188" s="242"/>
      <c r="AI188" s="242"/>
      <c r="AJ188" s="242"/>
      <c r="AK188" s="242"/>
      <c r="AL188" s="242"/>
      <c r="AM188" s="242"/>
    </row>
    <row r="189" spans="15:39">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row>
    <row r="190" spans="15:39">
      <c r="O190" s="242"/>
      <c r="P190" s="242"/>
      <c r="Q190" s="242"/>
      <c r="R190" s="242"/>
      <c r="S190" s="242"/>
      <c r="T190" s="242"/>
      <c r="U190" s="242"/>
      <c r="V190" s="242"/>
      <c r="W190" s="242"/>
      <c r="X190" s="242"/>
      <c r="Y190" s="242"/>
      <c r="Z190" s="242"/>
      <c r="AA190" s="242"/>
      <c r="AB190" s="242"/>
      <c r="AC190" s="242"/>
      <c r="AD190" s="242"/>
      <c r="AE190" s="242"/>
      <c r="AF190" s="242"/>
      <c r="AG190" s="242"/>
      <c r="AH190" s="242"/>
      <c r="AI190" s="242"/>
    </row>
    <row r="191" spans="15:39">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row>
    <row r="192" spans="15:39">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row>
    <row r="193" spans="15:35">
      <c r="O193" s="242"/>
      <c r="P193" s="242"/>
      <c r="Q193" s="242"/>
      <c r="R193" s="242"/>
      <c r="S193" s="242"/>
      <c r="T193" s="242"/>
      <c r="U193" s="242"/>
      <c r="V193" s="242"/>
      <c r="W193" s="242"/>
      <c r="X193" s="242"/>
      <c r="Y193" s="242"/>
      <c r="Z193" s="242"/>
      <c r="AA193" s="242"/>
      <c r="AB193" s="242"/>
      <c r="AC193" s="242"/>
      <c r="AD193" s="242"/>
      <c r="AE193" s="242"/>
      <c r="AF193" s="242"/>
      <c r="AG193" s="242"/>
      <c r="AH193" s="242"/>
      <c r="AI193" s="242"/>
    </row>
    <row r="194" spans="15:35">
      <c r="O194" s="242"/>
      <c r="P194" s="242"/>
      <c r="Q194" s="242"/>
      <c r="R194" s="242"/>
      <c r="S194" s="242"/>
      <c r="T194" s="242"/>
      <c r="U194" s="242"/>
      <c r="V194" s="242"/>
      <c r="W194" s="242"/>
      <c r="X194" s="242"/>
      <c r="Y194" s="242"/>
      <c r="Z194" s="242"/>
      <c r="AA194" s="242"/>
      <c r="AB194" s="242"/>
      <c r="AC194" s="242"/>
      <c r="AD194" s="242"/>
      <c r="AE194" s="242"/>
      <c r="AF194" s="242"/>
      <c r="AG194" s="242"/>
      <c r="AH194" s="242"/>
      <c r="AI194" s="242"/>
    </row>
    <row r="195" spans="15:35">
      <c r="O195" s="242"/>
      <c r="P195" s="242"/>
      <c r="Q195" s="242"/>
      <c r="R195" s="242"/>
      <c r="S195" s="242"/>
      <c r="T195" s="242"/>
      <c r="U195" s="242"/>
      <c r="V195" s="242"/>
      <c r="W195" s="242"/>
      <c r="X195" s="242"/>
      <c r="Y195" s="242"/>
      <c r="Z195" s="242"/>
      <c r="AA195" s="242"/>
      <c r="AB195" s="242"/>
      <c r="AC195" s="242"/>
      <c r="AD195" s="242"/>
      <c r="AE195" s="242"/>
      <c r="AF195" s="242"/>
      <c r="AG195" s="242"/>
      <c r="AH195" s="242"/>
      <c r="AI195" s="242"/>
    </row>
    <row r="196" spans="15:35">
      <c r="O196" s="242"/>
      <c r="P196" s="242"/>
      <c r="Q196" s="242"/>
      <c r="R196" s="242"/>
      <c r="S196" s="242"/>
      <c r="T196" s="242"/>
      <c r="U196" s="242"/>
      <c r="V196" s="242"/>
      <c r="W196" s="242"/>
      <c r="X196" s="242"/>
      <c r="Y196" s="242"/>
      <c r="Z196" s="242"/>
      <c r="AA196" s="242"/>
      <c r="AB196" s="242"/>
      <c r="AC196" s="242"/>
      <c r="AD196" s="242"/>
      <c r="AE196" s="242"/>
      <c r="AF196" s="242"/>
      <c r="AG196" s="242"/>
      <c r="AH196" s="242"/>
      <c r="AI196" s="242"/>
    </row>
    <row r="197" spans="15:35">
      <c r="O197" s="242"/>
      <c r="P197" s="242"/>
      <c r="Q197" s="242"/>
      <c r="R197" s="242"/>
      <c r="S197" s="242"/>
      <c r="T197" s="242"/>
      <c r="U197" s="242"/>
      <c r="V197" s="242"/>
      <c r="W197" s="242"/>
      <c r="X197" s="242"/>
      <c r="Y197" s="242"/>
      <c r="Z197" s="242"/>
      <c r="AA197" s="242"/>
      <c r="AB197" s="242"/>
      <c r="AC197" s="242"/>
      <c r="AD197" s="242"/>
      <c r="AE197" s="242"/>
      <c r="AF197" s="242"/>
      <c r="AG197" s="242"/>
      <c r="AH197" s="242"/>
      <c r="AI197" s="242"/>
    </row>
    <row r="198" spans="15:35">
      <c r="O198" s="242"/>
      <c r="P198" s="242"/>
      <c r="Q198" s="242"/>
      <c r="R198" s="242"/>
      <c r="S198" s="242"/>
      <c r="T198" s="242"/>
      <c r="U198" s="242"/>
      <c r="V198" s="242"/>
      <c r="W198" s="242"/>
      <c r="X198" s="242"/>
      <c r="Y198" s="242"/>
      <c r="Z198" s="242"/>
      <c r="AA198" s="242"/>
      <c r="AB198" s="242"/>
      <c r="AC198" s="242"/>
      <c r="AD198" s="242"/>
      <c r="AE198" s="242"/>
      <c r="AF198" s="242"/>
      <c r="AG198" s="242"/>
      <c r="AH198" s="242"/>
      <c r="AI198" s="242"/>
    </row>
    <row r="199" spans="15:35">
      <c r="O199" s="242"/>
      <c r="P199" s="242"/>
      <c r="Q199" s="242"/>
      <c r="R199" s="242"/>
      <c r="S199" s="242"/>
      <c r="T199" s="242"/>
      <c r="U199" s="242"/>
      <c r="V199" s="242"/>
      <c r="W199" s="242"/>
      <c r="X199" s="242"/>
      <c r="Y199" s="242"/>
      <c r="Z199" s="242"/>
      <c r="AA199" s="242"/>
      <c r="AB199" s="242"/>
      <c r="AC199" s="242"/>
      <c r="AD199" s="242"/>
      <c r="AE199" s="242"/>
      <c r="AF199" s="242"/>
      <c r="AG199" s="242"/>
      <c r="AH199" s="242"/>
      <c r="AI199" s="242"/>
    </row>
    <row r="200" spans="15:35">
      <c r="O200" s="242"/>
      <c r="P200" s="242"/>
      <c r="Q200" s="242"/>
      <c r="R200" s="242"/>
      <c r="S200" s="242"/>
      <c r="T200" s="242"/>
      <c r="U200" s="242"/>
      <c r="V200" s="242"/>
      <c r="W200" s="242"/>
      <c r="X200" s="242"/>
      <c r="Y200" s="242"/>
      <c r="Z200" s="242"/>
      <c r="AA200" s="242"/>
      <c r="AB200" s="242"/>
      <c r="AC200" s="242"/>
      <c r="AD200" s="242"/>
      <c r="AE200" s="242"/>
      <c r="AF200" s="242"/>
      <c r="AG200" s="242"/>
      <c r="AH200" s="242"/>
      <c r="AI200" s="242"/>
    </row>
    <row r="201" spans="15:35">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row>
    <row r="202" spans="15:35">
      <c r="O202" s="242"/>
      <c r="P202" s="242"/>
      <c r="Q202" s="242"/>
      <c r="R202" s="242"/>
      <c r="S202" s="242"/>
      <c r="T202" s="242"/>
      <c r="U202" s="242"/>
      <c r="V202" s="242"/>
      <c r="W202" s="242"/>
      <c r="X202" s="242"/>
      <c r="Y202" s="242"/>
      <c r="Z202" s="242"/>
      <c r="AA202" s="242"/>
      <c r="AB202" s="242"/>
      <c r="AC202" s="242"/>
      <c r="AD202" s="242"/>
      <c r="AE202" s="242"/>
      <c r="AF202" s="242"/>
      <c r="AG202" s="242"/>
      <c r="AH202" s="242"/>
      <c r="AI202" s="242"/>
    </row>
    <row r="203" spans="15:35">
      <c r="O203" s="242"/>
      <c r="P203" s="242"/>
      <c r="Q203" s="242"/>
      <c r="R203" s="242"/>
      <c r="S203" s="242"/>
      <c r="T203" s="242"/>
      <c r="U203" s="242"/>
      <c r="V203" s="242"/>
      <c r="W203" s="242"/>
      <c r="X203" s="242"/>
      <c r="Y203" s="242"/>
      <c r="Z203" s="242"/>
      <c r="AA203" s="242"/>
      <c r="AB203" s="242"/>
      <c r="AC203" s="242"/>
      <c r="AD203" s="242"/>
      <c r="AE203" s="242"/>
      <c r="AF203" s="242"/>
      <c r="AG203" s="242"/>
      <c r="AH203" s="242"/>
      <c r="AI203" s="242"/>
    </row>
    <row r="204" spans="15:35">
      <c r="O204" s="242"/>
      <c r="P204" s="242"/>
      <c r="Q204" s="242"/>
      <c r="R204" s="242"/>
      <c r="S204" s="242"/>
      <c r="T204" s="242"/>
      <c r="U204" s="242"/>
      <c r="V204" s="242"/>
      <c r="W204" s="242"/>
      <c r="X204" s="242"/>
      <c r="Y204" s="242"/>
      <c r="Z204" s="242"/>
      <c r="AA204" s="242"/>
      <c r="AB204" s="242"/>
      <c r="AC204" s="242"/>
      <c r="AD204" s="242"/>
      <c r="AE204" s="242"/>
      <c r="AF204" s="242"/>
      <c r="AG204" s="242"/>
      <c r="AH204" s="242"/>
      <c r="AI204" s="242"/>
    </row>
    <row r="205" spans="15:35">
      <c r="O205" s="242"/>
      <c r="P205" s="242"/>
      <c r="Q205" s="242"/>
      <c r="R205" s="242"/>
      <c r="S205" s="242"/>
      <c r="T205" s="242"/>
      <c r="U205" s="242"/>
      <c r="V205" s="242"/>
      <c r="W205" s="242"/>
      <c r="X205" s="242"/>
      <c r="Y205" s="242"/>
      <c r="Z205" s="242"/>
      <c r="AA205" s="242"/>
      <c r="AB205" s="242"/>
      <c r="AC205" s="242"/>
      <c r="AD205" s="242"/>
      <c r="AE205" s="242"/>
      <c r="AF205" s="242"/>
      <c r="AG205" s="242"/>
      <c r="AH205" s="242"/>
      <c r="AI205" s="242"/>
    </row>
    <row r="206" spans="15:35">
      <c r="O206" s="242"/>
      <c r="P206" s="242"/>
      <c r="Q206" s="242"/>
      <c r="R206" s="242"/>
      <c r="S206" s="242"/>
      <c r="T206" s="242"/>
      <c r="U206" s="242"/>
      <c r="V206" s="242"/>
      <c r="W206" s="242"/>
      <c r="X206" s="242"/>
      <c r="Y206" s="242"/>
      <c r="Z206" s="242"/>
      <c r="AA206" s="242"/>
      <c r="AB206" s="242"/>
      <c r="AC206" s="242"/>
      <c r="AD206" s="242"/>
      <c r="AE206" s="242"/>
      <c r="AF206" s="242"/>
      <c r="AG206" s="242"/>
      <c r="AH206" s="242"/>
      <c r="AI206" s="242"/>
    </row>
    <row r="207" spans="15:35">
      <c r="O207" s="242"/>
      <c r="P207" s="242"/>
      <c r="Q207" s="242"/>
      <c r="R207" s="242"/>
      <c r="S207" s="242"/>
      <c r="T207" s="242"/>
      <c r="U207" s="242"/>
      <c r="V207" s="242"/>
      <c r="W207" s="242"/>
      <c r="X207" s="242"/>
      <c r="Y207" s="242"/>
      <c r="Z207" s="242"/>
      <c r="AA207" s="242"/>
      <c r="AB207" s="242"/>
      <c r="AC207" s="242"/>
      <c r="AD207" s="242"/>
      <c r="AE207" s="242"/>
      <c r="AF207" s="242"/>
      <c r="AG207" s="242"/>
      <c r="AH207" s="242"/>
      <c r="AI207" s="242"/>
    </row>
    <row r="208" spans="15:35">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row>
    <row r="209" spans="15:35">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row>
    <row r="210" spans="15:35">
      <c r="O210" s="242"/>
      <c r="P210" s="242"/>
      <c r="Q210" s="242"/>
      <c r="R210" s="242"/>
      <c r="S210" s="242"/>
      <c r="T210" s="242"/>
      <c r="U210" s="242"/>
      <c r="V210" s="242"/>
      <c r="W210" s="242"/>
      <c r="X210" s="242"/>
      <c r="Y210" s="242"/>
      <c r="Z210" s="242"/>
      <c r="AA210" s="242"/>
      <c r="AB210" s="242"/>
      <c r="AC210" s="242"/>
      <c r="AD210" s="242"/>
      <c r="AE210" s="242"/>
      <c r="AF210" s="242"/>
      <c r="AG210" s="242"/>
      <c r="AH210" s="242"/>
      <c r="AI210" s="242"/>
    </row>
    <row r="211" spans="15:35">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row>
    <row r="212" spans="15:35">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row>
    <row r="213" spans="15:35">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row>
    <row r="214" spans="15:35">
      <c r="O214" s="242"/>
      <c r="P214" s="242"/>
      <c r="Q214" s="242"/>
      <c r="R214" s="242"/>
      <c r="S214" s="242"/>
      <c r="T214" s="242"/>
      <c r="U214" s="242"/>
      <c r="V214" s="242"/>
      <c r="W214" s="242"/>
      <c r="X214" s="242"/>
      <c r="Y214" s="242"/>
      <c r="Z214" s="242"/>
      <c r="AA214" s="242"/>
      <c r="AB214" s="242"/>
      <c r="AC214" s="242"/>
      <c r="AD214" s="242"/>
      <c r="AE214" s="242"/>
      <c r="AF214" s="242"/>
      <c r="AG214" s="242"/>
      <c r="AH214" s="242"/>
      <c r="AI214" s="242"/>
    </row>
    <row r="215" spans="15:35">
      <c r="O215" s="242"/>
      <c r="P215" s="242"/>
      <c r="Q215" s="242"/>
      <c r="R215" s="242"/>
      <c r="S215" s="242"/>
      <c r="T215" s="242"/>
      <c r="U215" s="242"/>
      <c r="V215" s="242"/>
      <c r="W215" s="242"/>
      <c r="X215" s="242"/>
      <c r="Y215" s="242"/>
      <c r="Z215" s="242"/>
      <c r="AA215" s="242"/>
      <c r="AB215" s="242"/>
      <c r="AC215" s="242"/>
      <c r="AD215" s="242"/>
      <c r="AE215" s="242"/>
      <c r="AF215" s="242"/>
      <c r="AG215" s="242"/>
      <c r="AH215" s="242"/>
      <c r="AI215" s="242"/>
    </row>
    <row r="216" spans="15:35">
      <c r="O216" s="242"/>
      <c r="P216" s="242"/>
      <c r="Q216" s="242"/>
      <c r="R216" s="242"/>
      <c r="S216" s="242"/>
      <c r="T216" s="242"/>
      <c r="U216" s="242"/>
      <c r="V216" s="242"/>
      <c r="W216" s="242"/>
      <c r="X216" s="242"/>
      <c r="Y216" s="242"/>
      <c r="Z216" s="242"/>
      <c r="AA216" s="242"/>
      <c r="AB216" s="242"/>
      <c r="AC216" s="242"/>
      <c r="AD216" s="242"/>
      <c r="AE216" s="242"/>
      <c r="AF216" s="242"/>
      <c r="AG216" s="242"/>
      <c r="AH216" s="242"/>
      <c r="AI216" s="242"/>
    </row>
    <row r="217" spans="15:35">
      <c r="O217" s="242"/>
      <c r="P217" s="242"/>
      <c r="Q217" s="242"/>
      <c r="R217" s="242"/>
      <c r="S217" s="242"/>
      <c r="T217" s="242"/>
      <c r="U217" s="242"/>
      <c r="V217" s="242"/>
      <c r="W217" s="242"/>
      <c r="X217" s="242"/>
      <c r="Y217" s="242"/>
      <c r="Z217" s="242"/>
      <c r="AA217" s="242"/>
      <c r="AB217" s="242"/>
      <c r="AC217" s="242"/>
      <c r="AD217" s="242"/>
      <c r="AE217" s="242"/>
      <c r="AF217" s="242"/>
      <c r="AG217" s="242"/>
      <c r="AH217" s="242"/>
      <c r="AI217" s="242"/>
    </row>
    <row r="218" spans="15:35">
      <c r="O218" s="242"/>
      <c r="P218" s="242"/>
      <c r="Q218" s="242"/>
      <c r="R218" s="242"/>
      <c r="S218" s="242"/>
      <c r="T218" s="242"/>
      <c r="U218" s="242"/>
      <c r="V218" s="242"/>
      <c r="W218" s="242"/>
      <c r="X218" s="242"/>
      <c r="Y218" s="242"/>
      <c r="Z218" s="242"/>
      <c r="AA218" s="242"/>
      <c r="AB218" s="242"/>
      <c r="AC218" s="242"/>
      <c r="AD218" s="242"/>
      <c r="AE218" s="242"/>
      <c r="AF218" s="242"/>
      <c r="AG218" s="242"/>
      <c r="AH218" s="242"/>
      <c r="AI218" s="242"/>
    </row>
    <row r="219" spans="15:35">
      <c r="O219" s="242"/>
      <c r="P219" s="242"/>
      <c r="Q219" s="242"/>
      <c r="R219" s="242"/>
      <c r="S219" s="242"/>
      <c r="T219" s="242"/>
      <c r="U219" s="242"/>
      <c r="V219" s="242"/>
      <c r="W219" s="242"/>
      <c r="X219" s="242"/>
      <c r="Y219" s="242"/>
      <c r="Z219" s="242"/>
      <c r="AA219" s="242"/>
      <c r="AB219" s="242"/>
      <c r="AC219" s="242"/>
      <c r="AD219" s="242"/>
      <c r="AE219" s="242"/>
      <c r="AF219" s="242"/>
      <c r="AG219" s="242"/>
      <c r="AH219" s="242"/>
      <c r="AI219" s="242"/>
    </row>
    <row r="220" spans="15:35">
      <c r="O220" s="242"/>
      <c r="P220" s="242"/>
      <c r="Q220" s="242"/>
      <c r="R220" s="242"/>
      <c r="S220" s="242"/>
      <c r="T220" s="242"/>
      <c r="U220" s="242"/>
      <c r="V220" s="242"/>
      <c r="W220" s="242"/>
      <c r="X220" s="242"/>
      <c r="Y220" s="242"/>
      <c r="Z220" s="242"/>
      <c r="AA220" s="242"/>
      <c r="AB220" s="242"/>
      <c r="AC220" s="242"/>
      <c r="AD220" s="242"/>
      <c r="AE220" s="242"/>
      <c r="AF220" s="242"/>
      <c r="AG220" s="242"/>
      <c r="AH220" s="242"/>
      <c r="AI220" s="242"/>
    </row>
    <row r="221" spans="15:35">
      <c r="O221" s="242"/>
      <c r="P221" s="242"/>
      <c r="Q221" s="242"/>
      <c r="R221" s="242"/>
      <c r="S221" s="242"/>
      <c r="T221" s="242"/>
      <c r="U221" s="242"/>
      <c r="V221" s="242"/>
      <c r="W221" s="242"/>
      <c r="X221" s="242"/>
      <c r="Y221" s="242"/>
      <c r="Z221" s="242"/>
      <c r="AA221" s="242"/>
      <c r="AB221" s="242"/>
      <c r="AC221" s="242"/>
      <c r="AD221" s="242"/>
      <c r="AE221" s="242"/>
      <c r="AF221" s="242"/>
      <c r="AG221" s="242"/>
      <c r="AH221" s="242"/>
      <c r="AI221" s="242"/>
    </row>
    <row r="222" spans="15:35">
      <c r="O222" s="242"/>
      <c r="P222" s="242"/>
      <c r="Q222" s="242"/>
      <c r="R222" s="242"/>
      <c r="S222" s="242"/>
      <c r="T222" s="242"/>
      <c r="U222" s="242"/>
      <c r="V222" s="242"/>
      <c r="W222" s="242"/>
      <c r="X222" s="242"/>
      <c r="Y222" s="242"/>
      <c r="Z222" s="242"/>
      <c r="AA222" s="242"/>
      <c r="AB222" s="242"/>
      <c r="AC222" s="242"/>
      <c r="AD222" s="242"/>
      <c r="AE222" s="242"/>
      <c r="AF222" s="242"/>
      <c r="AG222" s="242"/>
      <c r="AH222" s="242"/>
      <c r="AI222" s="242"/>
    </row>
    <row r="223" spans="15:35">
      <c r="O223" s="242"/>
      <c r="P223" s="242"/>
      <c r="Q223" s="242"/>
      <c r="R223" s="242"/>
      <c r="S223" s="242"/>
      <c r="T223" s="242"/>
      <c r="U223" s="242"/>
      <c r="V223" s="242"/>
      <c r="W223" s="242"/>
      <c r="X223" s="242"/>
      <c r="Y223" s="242"/>
      <c r="Z223" s="242"/>
      <c r="AA223" s="242"/>
      <c r="AB223" s="242"/>
      <c r="AC223" s="242"/>
      <c r="AD223" s="242"/>
      <c r="AE223" s="242"/>
      <c r="AF223" s="242"/>
      <c r="AG223" s="242"/>
      <c r="AH223" s="242"/>
      <c r="AI223" s="242"/>
    </row>
    <row r="224" spans="15:35">
      <c r="O224" s="242"/>
      <c r="P224" s="242"/>
      <c r="Q224" s="242"/>
      <c r="R224" s="242"/>
      <c r="S224" s="242"/>
      <c r="T224" s="242"/>
      <c r="U224" s="242"/>
      <c r="V224" s="242"/>
      <c r="W224" s="242"/>
      <c r="X224" s="242"/>
      <c r="Y224" s="242"/>
      <c r="Z224" s="242"/>
      <c r="AA224" s="242"/>
      <c r="AB224" s="242"/>
      <c r="AC224" s="242"/>
      <c r="AD224" s="242"/>
      <c r="AE224" s="242"/>
      <c r="AF224" s="242"/>
      <c r="AG224" s="242"/>
      <c r="AH224" s="242"/>
      <c r="AI224" s="242"/>
    </row>
    <row r="225" spans="15:35">
      <c r="O225" s="242"/>
      <c r="P225" s="242"/>
      <c r="Q225" s="242"/>
      <c r="R225" s="242"/>
      <c r="S225" s="242"/>
      <c r="T225" s="242"/>
      <c r="U225" s="242"/>
      <c r="V225" s="242"/>
      <c r="W225" s="242"/>
      <c r="X225" s="242"/>
      <c r="Y225" s="242"/>
      <c r="Z225" s="242"/>
      <c r="AA225" s="242"/>
      <c r="AB225" s="242"/>
      <c r="AC225" s="242"/>
      <c r="AD225" s="242"/>
      <c r="AE225" s="242"/>
      <c r="AF225" s="242"/>
      <c r="AG225" s="242"/>
      <c r="AH225" s="242"/>
      <c r="AI225" s="242"/>
    </row>
    <row r="226" spans="15:35">
      <c r="O226" s="242"/>
      <c r="P226" s="242"/>
      <c r="Q226" s="242"/>
      <c r="R226" s="242"/>
      <c r="S226" s="242"/>
      <c r="T226" s="242"/>
      <c r="U226" s="242"/>
      <c r="V226" s="242"/>
      <c r="W226" s="242"/>
      <c r="X226" s="242"/>
      <c r="Y226" s="242"/>
      <c r="Z226" s="242"/>
      <c r="AA226" s="242"/>
      <c r="AB226" s="242"/>
      <c r="AC226" s="242"/>
      <c r="AD226" s="242"/>
      <c r="AE226" s="242"/>
      <c r="AF226" s="242"/>
      <c r="AG226" s="242"/>
      <c r="AH226" s="242"/>
      <c r="AI226" s="242"/>
    </row>
    <row r="227" spans="15:35">
      <c r="O227" s="242"/>
      <c r="P227" s="242"/>
      <c r="Q227" s="242"/>
      <c r="R227" s="242"/>
      <c r="S227" s="242"/>
      <c r="T227" s="242"/>
      <c r="U227" s="242"/>
      <c r="V227" s="242"/>
      <c r="W227" s="242"/>
      <c r="X227" s="242"/>
      <c r="Y227" s="242"/>
      <c r="Z227" s="242"/>
      <c r="AA227" s="242"/>
      <c r="AB227" s="242"/>
      <c r="AC227" s="242"/>
      <c r="AD227" s="242"/>
      <c r="AE227" s="242"/>
      <c r="AF227" s="242"/>
      <c r="AG227" s="242"/>
      <c r="AH227" s="242"/>
      <c r="AI227" s="242"/>
    </row>
    <row r="228" spans="15:35">
      <c r="O228" s="242"/>
      <c r="P228" s="242"/>
      <c r="Q228" s="242"/>
      <c r="R228" s="242"/>
      <c r="S228" s="242"/>
      <c r="T228" s="242"/>
      <c r="U228" s="242"/>
      <c r="V228" s="242"/>
      <c r="W228" s="242"/>
      <c r="X228" s="242"/>
      <c r="Y228" s="242"/>
      <c r="Z228" s="242"/>
      <c r="AA228" s="242"/>
      <c r="AB228" s="242"/>
      <c r="AC228" s="242"/>
      <c r="AD228" s="242"/>
      <c r="AE228" s="242"/>
      <c r="AF228" s="242"/>
      <c r="AG228" s="242"/>
      <c r="AH228" s="242"/>
      <c r="AI228" s="242"/>
    </row>
    <row r="229" spans="15:35">
      <c r="O229" s="242"/>
      <c r="P229" s="242"/>
      <c r="Q229" s="242"/>
      <c r="R229" s="242"/>
      <c r="S229" s="242"/>
      <c r="T229" s="242"/>
      <c r="U229" s="242"/>
      <c r="V229" s="242"/>
      <c r="W229" s="242"/>
      <c r="X229" s="242"/>
      <c r="Y229" s="242"/>
      <c r="Z229" s="242"/>
      <c r="AA229" s="242"/>
      <c r="AB229" s="242"/>
      <c r="AC229" s="242"/>
      <c r="AD229" s="242"/>
      <c r="AE229" s="242"/>
      <c r="AF229" s="242"/>
      <c r="AG229" s="242"/>
      <c r="AH229" s="242"/>
      <c r="AI229" s="242"/>
    </row>
    <row r="230" spans="15:35">
      <c r="O230" s="242"/>
      <c r="P230" s="242"/>
      <c r="Q230" s="242"/>
      <c r="R230" s="242"/>
      <c r="S230" s="242"/>
      <c r="T230" s="242"/>
      <c r="U230" s="242"/>
      <c r="V230" s="242"/>
      <c r="W230" s="242"/>
      <c r="X230" s="242"/>
      <c r="Y230" s="242"/>
      <c r="Z230" s="242"/>
      <c r="AA230" s="242"/>
      <c r="AB230" s="242"/>
      <c r="AC230" s="242"/>
      <c r="AD230" s="242"/>
      <c r="AE230" s="242"/>
      <c r="AF230" s="242"/>
      <c r="AG230" s="242"/>
      <c r="AH230" s="242"/>
      <c r="AI230" s="242"/>
    </row>
    <row r="231" spans="15:35">
      <c r="O231" s="242"/>
      <c r="P231" s="242"/>
      <c r="Q231" s="242"/>
      <c r="R231" s="242"/>
      <c r="S231" s="242"/>
      <c r="T231" s="242"/>
      <c r="U231" s="242"/>
      <c r="V231" s="242"/>
      <c r="W231" s="242"/>
      <c r="X231" s="242"/>
      <c r="Y231" s="242"/>
      <c r="Z231" s="242"/>
      <c r="AA231" s="242"/>
      <c r="AB231" s="242"/>
      <c r="AC231" s="242"/>
      <c r="AD231" s="242"/>
      <c r="AE231" s="242"/>
      <c r="AF231" s="242"/>
      <c r="AG231" s="242"/>
      <c r="AH231" s="242"/>
      <c r="AI231" s="242"/>
    </row>
    <row r="232" spans="15:35">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row>
    <row r="233" spans="15:35">
      <c r="O233" s="242"/>
      <c r="P233" s="242"/>
      <c r="Q233" s="242"/>
      <c r="R233" s="242"/>
      <c r="S233" s="242"/>
      <c r="T233" s="242"/>
      <c r="U233" s="242"/>
      <c r="V233" s="242"/>
      <c r="W233" s="242"/>
      <c r="X233" s="242"/>
      <c r="Y233" s="242"/>
      <c r="Z233" s="242"/>
      <c r="AA233" s="242"/>
      <c r="AB233" s="242"/>
      <c r="AC233" s="242"/>
      <c r="AD233" s="242"/>
      <c r="AE233" s="242"/>
      <c r="AF233" s="242"/>
      <c r="AG233" s="242"/>
      <c r="AH233" s="242"/>
      <c r="AI233" s="242"/>
    </row>
    <row r="234" spans="15:35">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row>
    <row r="235" spans="15:35">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row>
    <row r="236" spans="15:35">
      <c r="O236" s="242"/>
      <c r="P236" s="242"/>
      <c r="Q236" s="242"/>
      <c r="R236" s="242"/>
      <c r="S236" s="242"/>
      <c r="T236" s="242"/>
      <c r="U236" s="242"/>
      <c r="V236" s="242"/>
      <c r="W236" s="242"/>
      <c r="X236" s="242"/>
      <c r="Y236" s="242"/>
      <c r="Z236" s="242"/>
      <c r="AA236" s="242"/>
      <c r="AB236" s="242"/>
      <c r="AC236" s="242"/>
      <c r="AD236" s="242"/>
      <c r="AE236" s="242"/>
      <c r="AF236" s="242"/>
      <c r="AG236" s="242"/>
      <c r="AH236" s="242"/>
      <c r="AI236" s="242"/>
    </row>
    <row r="237" spans="15:35">
      <c r="O237" s="242"/>
      <c r="P237" s="242"/>
      <c r="Q237" s="242"/>
      <c r="R237" s="242"/>
      <c r="S237" s="242"/>
      <c r="T237" s="242"/>
      <c r="U237" s="242"/>
      <c r="V237" s="242"/>
      <c r="W237" s="242"/>
      <c r="X237" s="242"/>
      <c r="Y237" s="242"/>
      <c r="Z237" s="242"/>
      <c r="AA237" s="242"/>
      <c r="AB237" s="242"/>
      <c r="AC237" s="242"/>
      <c r="AD237" s="242"/>
      <c r="AE237" s="242"/>
      <c r="AF237" s="242"/>
      <c r="AG237" s="242"/>
      <c r="AH237" s="242"/>
      <c r="AI237" s="242"/>
    </row>
    <row r="238" spans="15:35">
      <c r="O238" s="242"/>
      <c r="P238" s="242"/>
      <c r="Q238" s="242"/>
      <c r="R238" s="242"/>
      <c r="S238" s="242"/>
      <c r="T238" s="242"/>
      <c r="U238" s="242"/>
      <c r="V238" s="242"/>
      <c r="W238" s="242"/>
      <c r="X238" s="242"/>
      <c r="Y238" s="242"/>
      <c r="Z238" s="242"/>
      <c r="AA238" s="242"/>
      <c r="AB238" s="242"/>
      <c r="AC238" s="242"/>
      <c r="AD238" s="242"/>
      <c r="AE238" s="242"/>
      <c r="AF238" s="242"/>
      <c r="AG238" s="242"/>
      <c r="AH238" s="242"/>
      <c r="AI238" s="242"/>
    </row>
    <row r="239" spans="15:35">
      <c r="O239" s="242"/>
      <c r="P239" s="242"/>
      <c r="Q239" s="242"/>
      <c r="R239" s="242"/>
      <c r="S239" s="242"/>
      <c r="T239" s="242"/>
      <c r="U239" s="242"/>
      <c r="V239" s="242"/>
      <c r="W239" s="242"/>
      <c r="X239" s="242"/>
      <c r="Y239" s="242"/>
      <c r="Z239" s="242"/>
      <c r="AA239" s="242"/>
      <c r="AB239" s="242"/>
      <c r="AC239" s="242"/>
      <c r="AD239" s="242"/>
      <c r="AE239" s="242"/>
      <c r="AF239" s="242"/>
      <c r="AG239" s="242"/>
      <c r="AH239" s="242"/>
      <c r="AI239" s="242"/>
    </row>
    <row r="240" spans="15:35">
      <c r="O240" s="242"/>
      <c r="P240" s="242"/>
      <c r="Q240" s="242"/>
      <c r="R240" s="242"/>
      <c r="S240" s="242"/>
      <c r="T240" s="242"/>
      <c r="U240" s="242"/>
      <c r="V240" s="242"/>
      <c r="W240" s="242"/>
      <c r="X240" s="242"/>
      <c r="Y240" s="242"/>
      <c r="Z240" s="242"/>
      <c r="AA240" s="242"/>
      <c r="AB240" s="242"/>
      <c r="AC240" s="242"/>
      <c r="AD240" s="242"/>
      <c r="AE240" s="242"/>
      <c r="AF240" s="242"/>
      <c r="AG240" s="242"/>
      <c r="AH240" s="242"/>
      <c r="AI240" s="242"/>
    </row>
    <row r="241" spans="15:35">
      <c r="O241" s="242"/>
      <c r="P241" s="242"/>
      <c r="Q241" s="242"/>
      <c r="R241" s="242"/>
      <c r="S241" s="242"/>
      <c r="T241" s="242"/>
      <c r="U241" s="242"/>
      <c r="V241" s="242"/>
      <c r="W241" s="242"/>
      <c r="X241" s="242"/>
      <c r="Y241" s="242"/>
      <c r="Z241" s="242"/>
      <c r="AA241" s="242"/>
      <c r="AB241" s="242"/>
      <c r="AC241" s="242"/>
      <c r="AD241" s="242"/>
      <c r="AE241" s="242"/>
      <c r="AF241" s="242"/>
      <c r="AG241" s="242"/>
      <c r="AH241" s="242"/>
      <c r="AI241" s="242"/>
    </row>
    <row r="242" spans="15:35">
      <c r="O242" s="242"/>
      <c r="P242" s="242"/>
      <c r="Q242" s="242"/>
      <c r="R242" s="242"/>
      <c r="S242" s="242"/>
      <c r="T242" s="242"/>
      <c r="U242" s="242"/>
      <c r="V242" s="242"/>
      <c r="W242" s="242"/>
      <c r="X242" s="242"/>
      <c r="Y242" s="242"/>
      <c r="Z242" s="242"/>
      <c r="AA242" s="242"/>
      <c r="AB242" s="242"/>
      <c r="AC242" s="242"/>
      <c r="AD242" s="242"/>
      <c r="AE242" s="242"/>
      <c r="AF242" s="242"/>
      <c r="AG242" s="242"/>
      <c r="AH242" s="242"/>
      <c r="AI242" s="242"/>
    </row>
    <row r="243" spans="15:35">
      <c r="O243" s="242"/>
      <c r="P243" s="242"/>
      <c r="Q243" s="242"/>
      <c r="R243" s="242"/>
      <c r="S243" s="242"/>
      <c r="T243" s="242"/>
      <c r="U243" s="242"/>
      <c r="V243" s="242"/>
      <c r="W243" s="242"/>
      <c r="X243" s="242"/>
      <c r="Y243" s="242"/>
      <c r="Z243" s="242"/>
      <c r="AA243" s="242"/>
      <c r="AB243" s="242"/>
      <c r="AC243" s="242"/>
      <c r="AD243" s="242"/>
      <c r="AE243" s="242"/>
      <c r="AF243" s="242"/>
      <c r="AG243" s="242"/>
      <c r="AH243" s="242"/>
      <c r="AI243" s="242"/>
    </row>
    <row r="244" spans="15:35">
      <c r="O244" s="242"/>
      <c r="P244" s="242"/>
      <c r="Q244" s="242"/>
      <c r="R244" s="242"/>
      <c r="S244" s="242"/>
      <c r="T244" s="242"/>
      <c r="U244" s="242"/>
      <c r="V244" s="242"/>
      <c r="W244" s="242"/>
      <c r="X244" s="242"/>
      <c r="Y244" s="242"/>
      <c r="Z244" s="242"/>
      <c r="AA244" s="242"/>
      <c r="AB244" s="242"/>
      <c r="AC244" s="242"/>
      <c r="AD244" s="242"/>
      <c r="AE244" s="242"/>
      <c r="AF244" s="242"/>
      <c r="AG244" s="242"/>
      <c r="AH244" s="242"/>
      <c r="AI244" s="242"/>
    </row>
    <row r="245" spans="15:35">
      <c r="O245" s="242"/>
      <c r="P245" s="242"/>
      <c r="Q245" s="242"/>
      <c r="R245" s="242"/>
      <c r="S245" s="242"/>
      <c r="T245" s="242"/>
      <c r="U245" s="242"/>
      <c r="V245" s="242"/>
      <c r="W245" s="242"/>
      <c r="X245" s="242"/>
      <c r="Y245" s="242"/>
      <c r="Z245" s="242"/>
      <c r="AA245" s="242"/>
      <c r="AB245" s="242"/>
      <c r="AC245" s="242"/>
      <c r="AD245" s="242"/>
      <c r="AE245" s="242"/>
      <c r="AF245" s="242"/>
      <c r="AG245" s="242"/>
      <c r="AH245" s="242"/>
      <c r="AI245" s="242"/>
    </row>
    <row r="246" spans="15:35">
      <c r="O246" s="242"/>
      <c r="P246" s="242"/>
      <c r="Q246" s="242"/>
      <c r="R246" s="242"/>
      <c r="S246" s="242"/>
      <c r="T246" s="242"/>
      <c r="U246" s="242"/>
      <c r="V246" s="242"/>
      <c r="W246" s="242"/>
      <c r="X246" s="242"/>
      <c r="Y246" s="242"/>
      <c r="Z246" s="242"/>
      <c r="AA246" s="242"/>
      <c r="AB246" s="242"/>
      <c r="AC246" s="242"/>
      <c r="AD246" s="242"/>
      <c r="AE246" s="242"/>
      <c r="AF246" s="242"/>
      <c r="AG246" s="242"/>
      <c r="AH246" s="242"/>
      <c r="AI246" s="242"/>
    </row>
    <row r="247" spans="15:35">
      <c r="O247" s="242"/>
      <c r="P247" s="242"/>
      <c r="Q247" s="242"/>
      <c r="R247" s="242"/>
      <c r="S247" s="242"/>
      <c r="T247" s="242"/>
      <c r="U247" s="242"/>
      <c r="V247" s="242"/>
      <c r="W247" s="242"/>
      <c r="X247" s="242"/>
      <c r="Y247" s="242"/>
      <c r="Z247" s="242"/>
      <c r="AA247" s="242"/>
      <c r="AB247" s="242"/>
      <c r="AC247" s="242"/>
      <c r="AD247" s="242"/>
      <c r="AE247" s="242"/>
      <c r="AF247" s="242"/>
      <c r="AG247" s="242"/>
      <c r="AH247" s="242"/>
      <c r="AI247" s="242"/>
    </row>
    <row r="248" spans="15:35">
      <c r="O248" s="242"/>
      <c r="P248" s="242"/>
      <c r="Q248" s="242"/>
      <c r="R248" s="242"/>
      <c r="S248" s="242"/>
      <c r="T248" s="242"/>
      <c r="U248" s="242"/>
      <c r="V248" s="242"/>
      <c r="W248" s="242"/>
      <c r="X248" s="242"/>
      <c r="Y248" s="242"/>
      <c r="Z248" s="242"/>
      <c r="AA248" s="242"/>
      <c r="AB248" s="242"/>
      <c r="AC248" s="242"/>
      <c r="AD248" s="242"/>
      <c r="AE248" s="242"/>
      <c r="AF248" s="242"/>
      <c r="AG248" s="242"/>
      <c r="AH248" s="242"/>
      <c r="AI248" s="242"/>
    </row>
    <row r="249" spans="15:35">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row>
    <row r="250" spans="15:35">
      <c r="O250" s="242"/>
      <c r="P250" s="242"/>
      <c r="Q250" s="242"/>
      <c r="R250" s="242"/>
      <c r="S250" s="242"/>
      <c r="T250" s="242"/>
      <c r="U250" s="242"/>
      <c r="V250" s="242"/>
      <c r="W250" s="242"/>
      <c r="X250" s="242"/>
      <c r="Y250" s="242"/>
      <c r="Z250" s="242"/>
      <c r="AA250" s="242"/>
      <c r="AB250" s="242"/>
      <c r="AC250" s="242"/>
      <c r="AD250" s="242"/>
      <c r="AE250" s="242"/>
      <c r="AF250" s="242"/>
      <c r="AG250" s="242"/>
      <c r="AH250" s="242"/>
      <c r="AI250" s="242"/>
    </row>
    <row r="251" spans="15:35">
      <c r="O251" s="242"/>
      <c r="P251" s="242"/>
      <c r="Q251" s="242"/>
      <c r="R251" s="242"/>
      <c r="S251" s="242"/>
      <c r="T251" s="242"/>
      <c r="U251" s="242"/>
      <c r="V251" s="242"/>
      <c r="W251" s="242"/>
      <c r="X251" s="242"/>
      <c r="Y251" s="242"/>
      <c r="Z251" s="242"/>
      <c r="AA251" s="242"/>
      <c r="AB251" s="242"/>
      <c r="AC251" s="242"/>
      <c r="AD251" s="242"/>
      <c r="AE251" s="242"/>
      <c r="AF251" s="242"/>
      <c r="AG251" s="242"/>
      <c r="AH251" s="242"/>
      <c r="AI251" s="242"/>
    </row>
    <row r="252" spans="15:35">
      <c r="O252" s="242"/>
      <c r="P252" s="242"/>
      <c r="Q252" s="242"/>
      <c r="R252" s="242"/>
      <c r="S252" s="242"/>
      <c r="T252" s="242"/>
      <c r="U252" s="242"/>
      <c r="V252" s="242"/>
      <c r="W252" s="242"/>
      <c r="X252" s="242"/>
      <c r="Y252" s="242"/>
      <c r="Z252" s="242"/>
      <c r="AA252" s="242"/>
      <c r="AB252" s="242"/>
      <c r="AC252" s="242"/>
      <c r="AD252" s="242"/>
      <c r="AE252" s="242"/>
      <c r="AF252" s="242"/>
      <c r="AG252" s="242"/>
      <c r="AH252" s="242"/>
      <c r="AI252" s="242"/>
    </row>
    <row r="253" spans="15:35">
      <c r="O253" s="242"/>
      <c r="P253" s="242"/>
      <c r="Q253" s="242"/>
      <c r="R253" s="242"/>
      <c r="S253" s="242"/>
      <c r="T253" s="242"/>
      <c r="U253" s="242"/>
      <c r="V253" s="242"/>
      <c r="W253" s="242"/>
      <c r="X253" s="242"/>
      <c r="Y253" s="242"/>
      <c r="Z253" s="242"/>
      <c r="AA253" s="242"/>
      <c r="AB253" s="242"/>
      <c r="AC253" s="242"/>
      <c r="AD253" s="242"/>
      <c r="AE253" s="242"/>
      <c r="AF253" s="242"/>
      <c r="AG253" s="242"/>
      <c r="AH253" s="242"/>
      <c r="AI253" s="242"/>
    </row>
    <row r="254" spans="15:35">
      <c r="O254" s="242"/>
      <c r="P254" s="242"/>
      <c r="Q254" s="242"/>
      <c r="R254" s="242"/>
      <c r="S254" s="242"/>
      <c r="T254" s="242"/>
      <c r="U254" s="242"/>
      <c r="V254" s="242"/>
      <c r="W254" s="242"/>
      <c r="X254" s="242"/>
      <c r="Y254" s="242"/>
      <c r="Z254" s="242"/>
      <c r="AA254" s="242"/>
      <c r="AB254" s="242"/>
      <c r="AC254" s="242"/>
      <c r="AD254" s="242"/>
      <c r="AE254" s="242"/>
      <c r="AF254" s="242"/>
      <c r="AG254" s="242"/>
      <c r="AH254" s="242"/>
      <c r="AI254" s="242"/>
    </row>
    <row r="255" spans="15:35">
      <c r="O255" s="242"/>
      <c r="P255" s="242"/>
      <c r="Q255" s="242"/>
      <c r="R255" s="242"/>
      <c r="S255" s="242"/>
      <c r="T255" s="242"/>
      <c r="U255" s="242"/>
      <c r="V255" s="242"/>
      <c r="W255" s="242"/>
      <c r="X255" s="242"/>
      <c r="Y255" s="242"/>
      <c r="Z255" s="242"/>
      <c r="AA255" s="242"/>
      <c r="AB255" s="242"/>
      <c r="AC255" s="242"/>
      <c r="AD255" s="242"/>
      <c r="AE255" s="242"/>
      <c r="AF255" s="242"/>
      <c r="AG255" s="242"/>
      <c r="AH255" s="242"/>
      <c r="AI255" s="242"/>
    </row>
    <row r="256" spans="15:35">
      <c r="O256" s="242"/>
      <c r="P256" s="242"/>
      <c r="Q256" s="242"/>
      <c r="R256" s="242"/>
      <c r="S256" s="242"/>
      <c r="T256" s="242"/>
      <c r="U256" s="242"/>
      <c r="V256" s="242"/>
      <c r="W256" s="242"/>
      <c r="X256" s="242"/>
      <c r="Y256" s="242"/>
      <c r="Z256" s="242"/>
      <c r="AA256" s="242"/>
      <c r="AB256" s="242"/>
      <c r="AC256" s="242"/>
      <c r="AD256" s="242"/>
      <c r="AE256" s="242"/>
      <c r="AF256" s="242"/>
      <c r="AG256" s="242"/>
      <c r="AH256" s="242"/>
      <c r="AI256" s="242"/>
    </row>
    <row r="257" spans="15:35">
      <c r="O257" s="242"/>
      <c r="P257" s="242"/>
      <c r="Q257" s="242"/>
      <c r="R257" s="242"/>
      <c r="S257" s="242"/>
      <c r="T257" s="242"/>
      <c r="U257" s="242"/>
      <c r="V257" s="242"/>
      <c r="W257" s="242"/>
      <c r="X257" s="242"/>
      <c r="Y257" s="242"/>
      <c r="Z257" s="242"/>
      <c r="AA257" s="242"/>
      <c r="AB257" s="242"/>
      <c r="AC257" s="242"/>
      <c r="AD257" s="242"/>
      <c r="AE257" s="242"/>
      <c r="AF257" s="242"/>
      <c r="AG257" s="242"/>
      <c r="AH257" s="242"/>
      <c r="AI257" s="242"/>
    </row>
    <row r="258" spans="15:35">
      <c r="O258" s="242"/>
      <c r="P258" s="242"/>
      <c r="Q258" s="242"/>
      <c r="R258" s="242"/>
      <c r="S258" s="242"/>
      <c r="T258" s="242"/>
      <c r="U258" s="242"/>
      <c r="V258" s="242"/>
      <c r="W258" s="242"/>
      <c r="X258" s="242"/>
      <c r="Y258" s="242"/>
      <c r="Z258" s="242"/>
      <c r="AA258" s="242"/>
      <c r="AB258" s="242"/>
      <c r="AC258" s="242"/>
      <c r="AD258" s="242"/>
      <c r="AE258" s="242"/>
      <c r="AF258" s="242"/>
      <c r="AG258" s="242"/>
      <c r="AH258" s="242"/>
      <c r="AI258" s="242"/>
    </row>
    <row r="259" spans="15:35">
      <c r="O259" s="242"/>
      <c r="P259" s="242"/>
      <c r="Q259" s="242"/>
      <c r="R259" s="242"/>
      <c r="S259" s="242"/>
      <c r="T259" s="242"/>
      <c r="U259" s="242"/>
      <c r="V259" s="242"/>
      <c r="W259" s="242"/>
      <c r="X259" s="242"/>
      <c r="Y259" s="242"/>
      <c r="Z259" s="242"/>
      <c r="AA259" s="242"/>
      <c r="AB259" s="242"/>
      <c r="AC259" s="242"/>
      <c r="AD259" s="242"/>
      <c r="AE259" s="242"/>
      <c r="AF259" s="242"/>
      <c r="AG259" s="242"/>
      <c r="AH259" s="242"/>
      <c r="AI259" s="242"/>
    </row>
    <row r="260" spans="15:35">
      <c r="O260" s="242"/>
      <c r="P260" s="242"/>
      <c r="Q260" s="242"/>
      <c r="R260" s="242"/>
      <c r="S260" s="242"/>
      <c r="T260" s="242"/>
      <c r="U260" s="242"/>
      <c r="V260" s="242"/>
      <c r="W260" s="242"/>
      <c r="X260" s="242"/>
      <c r="Y260" s="242"/>
      <c r="Z260" s="242"/>
      <c r="AA260" s="242"/>
      <c r="AB260" s="242"/>
      <c r="AC260" s="242"/>
      <c r="AD260" s="242"/>
      <c r="AE260" s="242"/>
      <c r="AF260" s="242"/>
      <c r="AG260" s="242"/>
      <c r="AH260" s="242"/>
      <c r="AI260" s="242"/>
    </row>
    <row r="261" spans="15:35">
      <c r="O261" s="242"/>
      <c r="P261" s="242"/>
      <c r="Q261" s="242"/>
      <c r="R261" s="242"/>
      <c r="S261" s="242"/>
      <c r="T261" s="242"/>
      <c r="U261" s="242"/>
      <c r="V261" s="242"/>
      <c r="W261" s="242"/>
      <c r="X261" s="242"/>
      <c r="Y261" s="242"/>
      <c r="Z261" s="242"/>
      <c r="AA261" s="242"/>
      <c r="AB261" s="242"/>
      <c r="AC261" s="242"/>
      <c r="AD261" s="242"/>
      <c r="AE261" s="242"/>
      <c r="AF261" s="242"/>
      <c r="AG261" s="242"/>
      <c r="AH261" s="242"/>
      <c r="AI261" s="242"/>
    </row>
    <row r="262" spans="15:35">
      <c r="O262" s="242"/>
      <c r="P262" s="242"/>
      <c r="Q262" s="242"/>
      <c r="R262" s="242"/>
      <c r="S262" s="242"/>
      <c r="T262" s="242"/>
      <c r="U262" s="242"/>
      <c r="V262" s="242"/>
      <c r="W262" s="242"/>
      <c r="X262" s="242"/>
      <c r="Y262" s="242"/>
      <c r="Z262" s="242"/>
      <c r="AA262" s="242"/>
      <c r="AB262" s="242"/>
      <c r="AC262" s="242"/>
      <c r="AD262" s="242"/>
      <c r="AE262" s="242"/>
      <c r="AF262" s="242"/>
      <c r="AG262" s="242"/>
      <c r="AH262" s="242"/>
      <c r="AI262" s="242"/>
    </row>
    <row r="263" spans="15:35">
      <c r="O263" s="242"/>
      <c r="P263" s="242"/>
      <c r="Q263" s="242"/>
      <c r="R263" s="242"/>
      <c r="S263" s="242"/>
      <c r="T263" s="242"/>
      <c r="U263" s="242"/>
      <c r="V263" s="242"/>
      <c r="W263" s="242"/>
      <c r="X263" s="242"/>
      <c r="Y263" s="242"/>
      <c r="Z263" s="242"/>
      <c r="AA263" s="242"/>
      <c r="AB263" s="242"/>
      <c r="AC263" s="242"/>
      <c r="AD263" s="242"/>
      <c r="AE263" s="242"/>
      <c r="AF263" s="242"/>
      <c r="AG263" s="242"/>
      <c r="AH263" s="242"/>
      <c r="AI263" s="242"/>
    </row>
    <row r="264" spans="15:35">
      <c r="O264" s="242"/>
      <c r="P264" s="242"/>
      <c r="Q264" s="242"/>
      <c r="R264" s="242"/>
      <c r="S264" s="242"/>
      <c r="T264" s="242"/>
      <c r="U264" s="242"/>
      <c r="V264" s="242"/>
      <c r="W264" s="242"/>
      <c r="X264" s="242"/>
      <c r="Y264" s="242"/>
      <c r="Z264" s="242"/>
      <c r="AA264" s="242"/>
      <c r="AB264" s="242"/>
      <c r="AC264" s="242"/>
      <c r="AD264" s="242"/>
      <c r="AE264" s="242"/>
      <c r="AF264" s="242"/>
      <c r="AG264" s="242"/>
      <c r="AH264" s="242"/>
      <c r="AI264" s="242"/>
    </row>
    <row r="265" spans="15:35">
      <c r="O265" s="242"/>
      <c r="P265" s="242"/>
      <c r="Q265" s="242"/>
      <c r="R265" s="242"/>
      <c r="S265" s="242"/>
      <c r="T265" s="242"/>
      <c r="U265" s="242"/>
      <c r="V265" s="242"/>
      <c r="W265" s="242"/>
      <c r="X265" s="242"/>
      <c r="Y265" s="242"/>
      <c r="Z265" s="242"/>
      <c r="AA265" s="242"/>
      <c r="AB265" s="242"/>
      <c r="AC265" s="242"/>
      <c r="AD265" s="242"/>
      <c r="AE265" s="242"/>
      <c r="AF265" s="242"/>
      <c r="AG265" s="242"/>
      <c r="AH265" s="242"/>
      <c r="AI265" s="242"/>
    </row>
    <row r="266" spans="15:35">
      <c r="O266" s="242"/>
      <c r="P266" s="242"/>
      <c r="Q266" s="242"/>
      <c r="R266" s="242"/>
      <c r="S266" s="242"/>
      <c r="T266" s="242"/>
      <c r="U266" s="242"/>
      <c r="V266" s="242"/>
      <c r="W266" s="242"/>
      <c r="X266" s="242"/>
      <c r="Y266" s="242"/>
      <c r="Z266" s="242"/>
      <c r="AA266" s="242"/>
      <c r="AB266" s="242"/>
      <c r="AC266" s="242"/>
      <c r="AD266" s="242"/>
      <c r="AE266" s="242"/>
      <c r="AF266" s="242"/>
      <c r="AG266" s="242"/>
      <c r="AH266" s="242"/>
      <c r="AI266" s="242"/>
    </row>
    <row r="267" spans="15:35">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row>
    <row r="268" spans="15:35">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row>
    <row r="269" spans="15:35">
      <c r="O269" s="242"/>
      <c r="P269" s="242"/>
      <c r="Q269" s="242"/>
      <c r="R269" s="242"/>
      <c r="S269" s="242"/>
      <c r="T269" s="242"/>
      <c r="U269" s="242"/>
      <c r="V269" s="242"/>
      <c r="W269" s="242"/>
      <c r="X269" s="242"/>
      <c r="Y269" s="242"/>
      <c r="Z269" s="242"/>
      <c r="AA269" s="242"/>
      <c r="AB269" s="242"/>
      <c r="AC269" s="242"/>
      <c r="AD269" s="242"/>
      <c r="AE269" s="242"/>
      <c r="AF269" s="242"/>
      <c r="AG269" s="242"/>
      <c r="AH269" s="242"/>
      <c r="AI269" s="242"/>
    </row>
    <row r="270" spans="15:35">
      <c r="O270" s="242"/>
      <c r="P270" s="242"/>
      <c r="Q270" s="242"/>
      <c r="R270" s="242"/>
      <c r="S270" s="242"/>
      <c r="T270" s="242"/>
      <c r="U270" s="242"/>
      <c r="V270" s="242"/>
      <c r="W270" s="242"/>
      <c r="X270" s="242"/>
      <c r="Y270" s="242"/>
      <c r="Z270" s="242"/>
      <c r="AA270" s="242"/>
      <c r="AB270" s="242"/>
      <c r="AC270" s="242"/>
      <c r="AD270" s="242"/>
      <c r="AE270" s="242"/>
      <c r="AF270" s="242"/>
      <c r="AG270" s="242"/>
      <c r="AH270" s="242"/>
      <c r="AI270" s="242"/>
    </row>
    <row r="271" spans="15:35">
      <c r="O271" s="242"/>
      <c r="P271" s="242"/>
      <c r="Q271" s="242"/>
      <c r="R271" s="242"/>
      <c r="S271" s="242"/>
      <c r="T271" s="242"/>
      <c r="U271" s="242"/>
      <c r="V271" s="242"/>
      <c r="W271" s="242"/>
      <c r="X271" s="242"/>
      <c r="Y271" s="242"/>
      <c r="Z271" s="242"/>
      <c r="AA271" s="242"/>
      <c r="AB271" s="242"/>
      <c r="AC271" s="242"/>
      <c r="AD271" s="242"/>
      <c r="AE271" s="242"/>
      <c r="AF271" s="242"/>
      <c r="AG271" s="242"/>
      <c r="AH271" s="242"/>
      <c r="AI271" s="242"/>
    </row>
    <row r="272" spans="15:35">
      <c r="O272" s="242"/>
      <c r="P272" s="242"/>
      <c r="Q272" s="242"/>
      <c r="R272" s="242"/>
      <c r="S272" s="242"/>
      <c r="T272" s="242"/>
      <c r="U272" s="242"/>
      <c r="V272" s="242"/>
      <c r="W272" s="242"/>
      <c r="X272" s="242"/>
      <c r="Y272" s="242"/>
      <c r="Z272" s="242"/>
      <c r="AA272" s="242"/>
      <c r="AB272" s="242"/>
      <c r="AC272" s="242"/>
      <c r="AD272" s="242"/>
      <c r="AE272" s="242"/>
      <c r="AF272" s="242"/>
      <c r="AG272" s="242"/>
      <c r="AH272" s="242"/>
      <c r="AI272" s="242"/>
    </row>
    <row r="273" spans="15:35">
      <c r="O273" s="242"/>
      <c r="P273" s="242"/>
      <c r="Q273" s="242"/>
      <c r="R273" s="242"/>
      <c r="S273" s="242"/>
      <c r="T273" s="242"/>
      <c r="U273" s="242"/>
      <c r="V273" s="242"/>
      <c r="W273" s="242"/>
      <c r="X273" s="242"/>
      <c r="Y273" s="242"/>
      <c r="Z273" s="242"/>
      <c r="AA273" s="242"/>
      <c r="AB273" s="242"/>
      <c r="AC273" s="242"/>
      <c r="AD273" s="242"/>
      <c r="AE273" s="242"/>
      <c r="AF273" s="242"/>
      <c r="AG273" s="242"/>
      <c r="AH273" s="242"/>
      <c r="AI273" s="242"/>
    </row>
    <row r="274" spans="15:35">
      <c r="O274" s="242"/>
      <c r="P274" s="242"/>
      <c r="Q274" s="242"/>
      <c r="R274" s="242"/>
      <c r="S274" s="242"/>
      <c r="T274" s="242"/>
      <c r="U274" s="242"/>
      <c r="V274" s="242"/>
      <c r="W274" s="242"/>
      <c r="X274" s="242"/>
      <c r="Y274" s="242"/>
      <c r="Z274" s="242"/>
      <c r="AA274" s="242"/>
      <c r="AB274" s="242"/>
      <c r="AC274" s="242"/>
      <c r="AD274" s="242"/>
      <c r="AE274" s="242"/>
      <c r="AF274" s="242"/>
      <c r="AG274" s="242"/>
      <c r="AH274" s="242"/>
      <c r="AI274" s="242"/>
    </row>
    <row r="275" spans="15:35">
      <c r="O275" s="242"/>
      <c r="P275" s="242"/>
      <c r="Q275" s="242"/>
      <c r="R275" s="242"/>
      <c r="S275" s="242"/>
      <c r="T275" s="242"/>
      <c r="U275" s="242"/>
      <c r="V275" s="242"/>
      <c r="W275" s="242"/>
      <c r="X275" s="242"/>
      <c r="Y275" s="242"/>
      <c r="Z275" s="242"/>
      <c r="AA275" s="242"/>
      <c r="AB275" s="242"/>
      <c r="AC275" s="242"/>
      <c r="AD275" s="242"/>
      <c r="AE275" s="242"/>
      <c r="AF275" s="242"/>
      <c r="AG275" s="242"/>
      <c r="AH275" s="242"/>
      <c r="AI275" s="242"/>
    </row>
    <row r="276" spans="15:35">
      <c r="O276" s="242"/>
      <c r="P276" s="242"/>
      <c r="Q276" s="242"/>
      <c r="R276" s="242"/>
      <c r="S276" s="242"/>
      <c r="T276" s="242"/>
      <c r="U276" s="242"/>
      <c r="V276" s="242"/>
      <c r="W276" s="242"/>
      <c r="X276" s="242"/>
      <c r="Y276" s="242"/>
      <c r="Z276" s="242"/>
      <c r="AA276" s="242"/>
      <c r="AB276" s="242"/>
      <c r="AC276" s="242"/>
      <c r="AD276" s="242"/>
      <c r="AE276" s="242"/>
      <c r="AF276" s="242"/>
      <c r="AG276" s="242"/>
      <c r="AH276" s="242"/>
      <c r="AI276" s="242"/>
    </row>
    <row r="277" spans="15:35">
      <c r="W277" s="242"/>
      <c r="X277" s="242"/>
      <c r="Y277" s="242"/>
      <c r="Z277" s="242"/>
      <c r="AA277" s="242"/>
      <c r="AB277" s="242"/>
      <c r="AC277" s="242"/>
      <c r="AD277" s="242"/>
      <c r="AE277" s="242"/>
      <c r="AF277" s="242"/>
      <c r="AG277" s="242"/>
      <c r="AH277" s="242"/>
      <c r="AI277" s="242"/>
    </row>
    <row r="278" spans="15:35">
      <c r="W278" s="242"/>
      <c r="X278" s="242"/>
      <c r="Y278" s="242"/>
      <c r="Z278" s="242"/>
      <c r="AA278" s="242"/>
      <c r="AB278" s="242"/>
      <c r="AC278" s="242"/>
      <c r="AD278" s="242"/>
      <c r="AE278" s="242"/>
      <c r="AF278" s="242"/>
      <c r="AG278" s="242"/>
      <c r="AH278" s="242"/>
      <c r="AI278" s="242"/>
    </row>
    <row r="279" spans="15:35">
      <c r="W279" s="242"/>
      <c r="X279" s="242"/>
      <c r="Y279" s="242"/>
      <c r="Z279" s="242"/>
      <c r="AA279" s="242"/>
      <c r="AB279" s="242"/>
      <c r="AC279" s="242"/>
      <c r="AD279" s="242"/>
      <c r="AE279" s="242"/>
      <c r="AF279" s="242"/>
      <c r="AG279" s="242"/>
      <c r="AH279" s="242"/>
      <c r="AI279" s="242"/>
    </row>
    <row r="280" spans="15:35">
      <c r="W280" s="242"/>
      <c r="X280" s="242"/>
      <c r="Y280" s="242"/>
      <c r="Z280" s="242"/>
      <c r="AA280" s="242"/>
      <c r="AB280" s="242"/>
      <c r="AC280" s="242"/>
      <c r="AD280" s="242"/>
      <c r="AE280" s="242"/>
      <c r="AF280" s="242"/>
      <c r="AG280" s="242"/>
      <c r="AH280" s="242"/>
      <c r="AI280" s="242"/>
    </row>
    <row r="281" spans="15:35">
      <c r="W281" s="242"/>
      <c r="X281" s="242"/>
      <c r="Y281" s="242"/>
      <c r="Z281" s="242"/>
      <c r="AA281" s="242"/>
      <c r="AB281" s="242"/>
      <c r="AC281" s="242"/>
      <c r="AD281" s="242"/>
      <c r="AE281" s="242"/>
      <c r="AF281" s="242"/>
      <c r="AG281" s="242"/>
      <c r="AH281" s="242"/>
      <c r="AI281" s="242"/>
    </row>
    <row r="282" spans="15:35">
      <c r="W282" s="242"/>
      <c r="X282" s="242"/>
      <c r="Y282" s="242"/>
      <c r="Z282" s="242"/>
      <c r="AA282" s="242"/>
      <c r="AB282" s="242"/>
      <c r="AC282" s="242"/>
      <c r="AD282" s="242"/>
      <c r="AE282" s="242"/>
      <c r="AF282" s="242"/>
      <c r="AG282" s="242"/>
      <c r="AH282" s="242"/>
      <c r="AI282" s="242"/>
    </row>
    <row r="283" spans="15:35">
      <c r="W283" s="242"/>
      <c r="X283" s="242"/>
      <c r="Y283" s="242"/>
      <c r="Z283" s="242"/>
      <c r="AA283" s="242"/>
      <c r="AB283" s="242"/>
      <c r="AC283" s="242"/>
      <c r="AD283" s="242"/>
      <c r="AE283" s="242"/>
      <c r="AF283" s="242"/>
      <c r="AG283" s="242"/>
      <c r="AH283" s="242"/>
      <c r="AI283" s="242"/>
    </row>
    <row r="284" spans="15:35">
      <c r="W284" s="242"/>
      <c r="X284" s="242"/>
      <c r="Y284" s="242"/>
      <c r="Z284" s="242"/>
      <c r="AA284" s="242"/>
      <c r="AB284" s="242"/>
      <c r="AC284" s="242"/>
      <c r="AD284" s="242"/>
      <c r="AE284" s="242"/>
      <c r="AF284" s="242"/>
      <c r="AG284" s="242"/>
      <c r="AH284" s="242"/>
      <c r="AI284" s="242"/>
    </row>
    <row r="285" spans="15:35">
      <c r="W285" s="242"/>
      <c r="X285" s="242"/>
      <c r="Y285" s="242"/>
      <c r="Z285" s="242"/>
      <c r="AA285" s="242"/>
      <c r="AB285" s="242"/>
      <c r="AC285" s="242"/>
      <c r="AD285" s="242"/>
      <c r="AE285" s="242"/>
      <c r="AF285" s="242"/>
      <c r="AG285" s="242"/>
      <c r="AH285" s="242"/>
      <c r="AI285" s="242"/>
    </row>
    <row r="286" spans="15:35">
      <c r="W286" s="242"/>
      <c r="X286" s="242"/>
      <c r="Y286" s="242"/>
      <c r="Z286" s="242"/>
      <c r="AA286" s="242"/>
      <c r="AB286" s="242"/>
      <c r="AC286" s="242"/>
      <c r="AD286" s="242"/>
      <c r="AE286" s="242"/>
      <c r="AF286" s="242"/>
      <c r="AG286" s="242"/>
      <c r="AH286" s="242"/>
      <c r="AI286" s="242"/>
    </row>
    <row r="287" spans="15:35">
      <c r="W287" s="242"/>
      <c r="X287" s="242"/>
      <c r="Y287" s="242"/>
      <c r="Z287" s="242"/>
      <c r="AA287" s="242"/>
      <c r="AB287" s="242"/>
      <c r="AC287" s="242"/>
      <c r="AD287" s="242"/>
      <c r="AE287" s="242"/>
      <c r="AF287" s="242"/>
      <c r="AG287" s="242"/>
      <c r="AH287" s="242"/>
      <c r="AI287" s="242"/>
    </row>
    <row r="288" spans="15:35">
      <c r="W288" s="242"/>
      <c r="X288" s="242"/>
      <c r="Y288" s="242"/>
      <c r="Z288" s="242"/>
      <c r="AA288" s="242"/>
      <c r="AB288" s="242"/>
      <c r="AC288" s="242"/>
      <c r="AD288" s="242"/>
      <c r="AE288" s="242"/>
      <c r="AF288" s="242"/>
      <c r="AG288" s="242"/>
      <c r="AH288" s="242"/>
      <c r="AI288" s="242"/>
    </row>
    <row r="289" spans="23:35">
      <c r="W289" s="242"/>
      <c r="X289" s="242"/>
      <c r="Y289" s="242"/>
      <c r="Z289" s="242"/>
      <c r="AA289" s="242"/>
      <c r="AB289" s="242"/>
      <c r="AC289" s="242"/>
      <c r="AD289" s="242"/>
      <c r="AE289" s="242"/>
      <c r="AF289" s="242"/>
      <c r="AG289" s="242"/>
      <c r="AH289" s="242"/>
      <c r="AI289" s="242"/>
    </row>
    <row r="290" spans="23:35">
      <c r="W290" s="242"/>
      <c r="X290" s="242"/>
      <c r="Y290" s="242"/>
      <c r="Z290" s="242"/>
      <c r="AA290" s="242"/>
      <c r="AB290" s="242"/>
      <c r="AC290" s="242"/>
      <c r="AD290" s="242"/>
      <c r="AE290" s="242"/>
      <c r="AF290" s="242"/>
      <c r="AG290" s="242"/>
      <c r="AH290" s="242"/>
      <c r="AI290" s="242"/>
    </row>
    <row r="291" spans="23:35">
      <c r="W291" s="242"/>
      <c r="X291" s="242"/>
      <c r="Y291" s="242"/>
      <c r="Z291" s="242"/>
      <c r="AA291" s="242"/>
      <c r="AB291" s="242"/>
      <c r="AC291" s="242"/>
      <c r="AD291" s="242"/>
      <c r="AE291" s="242"/>
      <c r="AF291" s="242"/>
      <c r="AG291" s="242"/>
      <c r="AH291" s="242"/>
      <c r="AI291" s="242"/>
    </row>
    <row r="292" spans="23:35">
      <c r="W292" s="242"/>
      <c r="X292" s="242"/>
      <c r="Y292" s="242"/>
      <c r="Z292" s="242"/>
      <c r="AA292" s="242"/>
      <c r="AB292" s="242"/>
      <c r="AC292" s="242"/>
      <c r="AD292" s="242"/>
      <c r="AE292" s="242"/>
      <c r="AF292" s="242"/>
      <c r="AG292" s="242"/>
      <c r="AH292" s="242"/>
      <c r="AI292" s="242"/>
    </row>
    <row r="293" spans="23:35">
      <c r="W293" s="242"/>
      <c r="X293" s="242"/>
      <c r="Y293" s="242"/>
      <c r="Z293" s="242"/>
      <c r="AA293" s="242"/>
      <c r="AB293" s="242"/>
      <c r="AC293" s="242"/>
      <c r="AD293" s="242"/>
      <c r="AE293" s="242"/>
      <c r="AF293" s="242"/>
      <c r="AG293" s="242"/>
      <c r="AH293" s="242"/>
      <c r="AI293" s="242"/>
    </row>
    <row r="294" spans="23:35">
      <c r="W294" s="242"/>
      <c r="X294" s="242"/>
      <c r="Y294" s="242"/>
      <c r="Z294" s="242"/>
      <c r="AA294" s="242"/>
      <c r="AB294" s="242"/>
      <c r="AC294" s="242"/>
      <c r="AD294" s="242"/>
      <c r="AE294" s="242"/>
      <c r="AF294" s="242"/>
      <c r="AG294" s="242"/>
      <c r="AH294" s="242"/>
      <c r="AI294" s="242"/>
    </row>
    <row r="295" spans="23:35">
      <c r="W295" s="242"/>
      <c r="X295" s="242"/>
      <c r="Y295" s="242"/>
      <c r="Z295" s="242"/>
      <c r="AA295" s="242"/>
      <c r="AB295" s="242"/>
      <c r="AC295" s="242"/>
      <c r="AD295" s="242"/>
      <c r="AE295" s="242"/>
      <c r="AF295" s="242"/>
      <c r="AG295" s="242"/>
      <c r="AH295" s="242"/>
      <c r="AI295" s="242"/>
    </row>
  </sheetData>
  <mergeCells count="10">
    <mergeCell ref="A4:S9"/>
    <mergeCell ref="T11:V11"/>
    <mergeCell ref="Q11:S11"/>
    <mergeCell ref="K11:M11"/>
    <mergeCell ref="N11:P11"/>
    <mergeCell ref="A11:A12"/>
    <mergeCell ref="B11:D11"/>
    <mergeCell ref="E11:G11"/>
    <mergeCell ref="H11:J11"/>
    <mergeCell ref="U7:V7"/>
  </mergeCells>
  <phoneticPr fontId="0" type="noConversion"/>
  <pageMargins left="0.75" right="0.75" top="1" bottom="1" header="0.5" footer="0.5"/>
  <pageSetup scale="39" orientation="landscape" r:id="rId1"/>
  <headerFooter alignWithMargins="0">
    <oddFooter>&amp;C&amp;14B-&amp;P-4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pageSetUpPr fitToPage="1"/>
  </sheetPr>
  <dimension ref="A1:X102"/>
  <sheetViews>
    <sheetView zoomScale="80" zoomScaleNormal="80" workbookViewId="0"/>
  </sheetViews>
  <sheetFormatPr defaultRowHeight="12.75"/>
  <cols>
    <col min="1" max="1" width="13.28515625" style="37" customWidth="1"/>
    <col min="2" max="2" width="12.140625" style="37" customWidth="1"/>
    <col min="3" max="3" width="11.85546875" style="37" bestFit="1" customWidth="1"/>
    <col min="4" max="4" width="9.28515625" style="37" bestFit="1" customWidth="1"/>
    <col min="5" max="5" width="12.140625" style="37" customWidth="1"/>
    <col min="6" max="6" width="11.7109375" style="37" customWidth="1"/>
    <col min="7" max="7" width="8.28515625" style="37" customWidth="1"/>
    <col min="8" max="8" width="9.42578125" style="37" customWidth="1"/>
    <col min="9" max="9" width="8.85546875" style="37" customWidth="1"/>
    <col min="10" max="10" width="9" style="37" customWidth="1"/>
    <col min="11" max="11" width="9.28515625" style="37" customWidth="1"/>
    <col min="12" max="12" width="8.85546875" style="37" bestFit="1" customWidth="1"/>
    <col min="13" max="13" width="9.28515625" style="37" bestFit="1" customWidth="1"/>
    <col min="14" max="15" width="9" style="37" customWidth="1"/>
    <col min="16" max="16" width="8.28515625" style="37" customWidth="1"/>
    <col min="17" max="18" width="9.28515625" style="37" bestFit="1" customWidth="1"/>
    <col min="19" max="19" width="8.42578125" style="37" customWidth="1"/>
    <col min="20" max="20" width="12.5703125" style="37" customWidth="1"/>
    <col min="21" max="21" width="12" style="37" customWidth="1"/>
    <col min="22" max="22" width="8.42578125" style="37" customWidth="1"/>
    <col min="23" max="16384" width="9.140625" style="37"/>
  </cols>
  <sheetData>
    <row r="1" spans="1:22" ht="26.25">
      <c r="A1" s="219" t="s">
        <v>199</v>
      </c>
    </row>
    <row r="2" spans="1:22" ht="18">
      <c r="A2" s="32" t="s">
        <v>183</v>
      </c>
      <c r="B2" s="33"/>
      <c r="C2" s="33"/>
      <c r="D2" s="33"/>
      <c r="E2" s="33"/>
      <c r="F2" s="33"/>
      <c r="G2" s="33"/>
      <c r="H2" s="33"/>
      <c r="I2" s="33"/>
      <c r="J2" s="33"/>
      <c r="K2" s="33"/>
      <c r="L2" s="33"/>
      <c r="M2" s="33"/>
      <c r="N2" s="33"/>
      <c r="O2" s="33"/>
      <c r="P2" s="33"/>
    </row>
    <row r="3" spans="1:22" ht="15" customHeight="1">
      <c r="A3" s="39"/>
      <c r="B3" s="33"/>
      <c r="C3" s="33"/>
      <c r="D3" s="33"/>
      <c r="E3" s="33"/>
      <c r="F3" s="33"/>
      <c r="G3" s="33"/>
      <c r="H3" s="33"/>
      <c r="I3" s="33"/>
      <c r="J3" s="33"/>
      <c r="K3" s="33"/>
      <c r="L3" s="33"/>
      <c r="M3" s="33"/>
      <c r="N3" s="33"/>
      <c r="O3" s="33"/>
      <c r="P3" s="33"/>
    </row>
    <row r="4" spans="1:22" ht="15" customHeight="1">
      <c r="A4" s="587" t="s">
        <v>209</v>
      </c>
      <c r="B4" s="587"/>
      <c r="C4" s="587"/>
      <c r="D4" s="587"/>
      <c r="E4" s="587"/>
      <c r="F4" s="587"/>
      <c r="G4" s="587"/>
      <c r="H4" s="587"/>
      <c r="I4" s="587"/>
      <c r="J4" s="587"/>
      <c r="K4" s="587"/>
      <c r="L4" s="587"/>
      <c r="M4" s="587"/>
      <c r="N4" s="587"/>
      <c r="O4" s="587"/>
      <c r="P4" s="587"/>
      <c r="Q4" s="587"/>
      <c r="R4" s="587"/>
      <c r="S4" s="587"/>
    </row>
    <row r="5" spans="1:22" ht="15" thickBot="1">
      <c r="A5" s="107"/>
      <c r="B5" s="107"/>
      <c r="C5" s="107"/>
      <c r="D5" s="107"/>
      <c r="E5" s="107"/>
      <c r="F5" s="107"/>
      <c r="G5" s="107"/>
      <c r="H5" s="107"/>
      <c r="I5" s="107"/>
      <c r="J5" s="107"/>
      <c r="K5" s="107"/>
      <c r="L5" s="107"/>
      <c r="M5" s="107"/>
      <c r="N5" s="107"/>
      <c r="O5" s="107"/>
      <c r="P5" s="107"/>
    </row>
    <row r="6" spans="1:22" s="174" customFormat="1" ht="12.75" customHeight="1" thickBot="1">
      <c r="A6" s="591" t="s">
        <v>7</v>
      </c>
      <c r="B6" s="607" t="s">
        <v>12</v>
      </c>
      <c r="C6" s="608"/>
      <c r="D6" s="609"/>
      <c r="E6" s="607" t="s">
        <v>102</v>
      </c>
      <c r="F6" s="608"/>
      <c r="G6" s="609"/>
      <c r="H6" s="607" t="s">
        <v>104</v>
      </c>
      <c r="I6" s="608"/>
      <c r="J6" s="609"/>
      <c r="K6" s="607" t="s">
        <v>101</v>
      </c>
      <c r="L6" s="608"/>
      <c r="M6" s="609"/>
      <c r="N6" s="607" t="s">
        <v>103</v>
      </c>
      <c r="O6" s="608"/>
      <c r="P6" s="609"/>
      <c r="Q6" s="607" t="s">
        <v>105</v>
      </c>
      <c r="R6" s="608"/>
      <c r="S6" s="609"/>
      <c r="T6" s="607" t="s">
        <v>6</v>
      </c>
      <c r="U6" s="608"/>
      <c r="V6" s="609"/>
    </row>
    <row r="7" spans="1:22" s="174" customFormat="1" ht="30" customHeight="1" thickBot="1">
      <c r="A7" s="592"/>
      <c r="B7" s="297" t="s">
        <v>15</v>
      </c>
      <c r="C7" s="223" t="s">
        <v>9</v>
      </c>
      <c r="D7" s="224" t="s">
        <v>16</v>
      </c>
      <c r="E7" s="297" t="s">
        <v>15</v>
      </c>
      <c r="F7" s="223" t="s">
        <v>9</v>
      </c>
      <c r="G7" s="224" t="s">
        <v>16</v>
      </c>
      <c r="H7" s="297" t="s">
        <v>15</v>
      </c>
      <c r="I7" s="223" t="s">
        <v>9</v>
      </c>
      <c r="J7" s="224" t="s">
        <v>16</v>
      </c>
      <c r="K7" s="297" t="s">
        <v>15</v>
      </c>
      <c r="L7" s="223" t="s">
        <v>9</v>
      </c>
      <c r="M7" s="224" t="s">
        <v>16</v>
      </c>
      <c r="N7" s="297" t="s">
        <v>15</v>
      </c>
      <c r="O7" s="223" t="s">
        <v>9</v>
      </c>
      <c r="P7" s="224" t="s">
        <v>16</v>
      </c>
      <c r="Q7" s="297" t="s">
        <v>15</v>
      </c>
      <c r="R7" s="223" t="s">
        <v>9</v>
      </c>
      <c r="S7" s="224" t="s">
        <v>16</v>
      </c>
      <c r="T7" s="297" t="s">
        <v>15</v>
      </c>
      <c r="U7" s="223" t="s">
        <v>9</v>
      </c>
      <c r="V7" s="224" t="s">
        <v>16</v>
      </c>
    </row>
    <row r="8" spans="1:22">
      <c r="A8" s="319">
        <v>2002</v>
      </c>
      <c r="B8" s="239">
        <v>73519</v>
      </c>
      <c r="C8" s="253">
        <v>88090</v>
      </c>
      <c r="D8" s="238">
        <f t="shared" ref="D8:D23" si="0">IF(C8=0, "NA", B8/C8)</f>
        <v>0.83458962424792826</v>
      </c>
      <c r="E8" s="239">
        <v>56010</v>
      </c>
      <c r="F8" s="253">
        <v>66642</v>
      </c>
      <c r="G8" s="238">
        <f t="shared" ref="G8:G23" si="1">IF(F8=0, "NA", E8/F8)</f>
        <v>0.84046097055910685</v>
      </c>
      <c r="H8" s="239"/>
      <c r="I8" s="253"/>
      <c r="J8" s="238"/>
      <c r="K8" s="239">
        <v>280</v>
      </c>
      <c r="L8" s="253">
        <v>311</v>
      </c>
      <c r="M8" s="238">
        <f t="shared" ref="M8:M23" si="2">IF(L8=0, "NA", K8/L8)</f>
        <v>0.90032154340836013</v>
      </c>
      <c r="N8" s="239">
        <v>0</v>
      </c>
      <c r="O8" s="253">
        <v>0</v>
      </c>
      <c r="P8" s="238" t="str">
        <f t="shared" ref="P8:P23" si="3">IF(O8=0, "NA", N8/O8)</f>
        <v>NA</v>
      </c>
      <c r="Q8" s="239"/>
      <c r="R8" s="253"/>
      <c r="S8" s="238"/>
      <c r="T8" s="239">
        <f t="shared" ref="T8:T23" si="4">SUM(Q8,N8,K8,H8,E8,B8)</f>
        <v>129809</v>
      </c>
      <c r="U8" s="253">
        <f t="shared" ref="U8:U23" si="5">SUM(R8,O8,L8,I8,F8,C8)</f>
        <v>155043</v>
      </c>
      <c r="V8" s="238">
        <f t="shared" ref="V8:V23" si="6">IF(U8=0, "NA", T8/U8)</f>
        <v>0.83724515134511068</v>
      </c>
    </row>
    <row r="9" spans="1:22">
      <c r="A9" s="319">
        <v>2003</v>
      </c>
      <c r="B9" s="221">
        <v>90615</v>
      </c>
      <c r="C9" s="248">
        <v>104153</v>
      </c>
      <c r="D9" s="34">
        <f t="shared" si="0"/>
        <v>0.87001814638080521</v>
      </c>
      <c r="E9" s="221">
        <v>70794</v>
      </c>
      <c r="F9" s="248">
        <v>81871</v>
      </c>
      <c r="G9" s="34">
        <f t="shared" si="1"/>
        <v>0.86470178695753075</v>
      </c>
      <c r="H9" s="221"/>
      <c r="I9" s="248"/>
      <c r="J9" s="34"/>
      <c r="K9" s="221">
        <v>358</v>
      </c>
      <c r="L9" s="248">
        <v>376</v>
      </c>
      <c r="M9" s="34">
        <f t="shared" si="2"/>
        <v>0.9521276595744681</v>
      </c>
      <c r="N9" s="221">
        <v>1</v>
      </c>
      <c r="O9" s="248">
        <v>1</v>
      </c>
      <c r="P9" s="34">
        <f t="shared" si="3"/>
        <v>1</v>
      </c>
      <c r="Q9" s="221"/>
      <c r="R9" s="248"/>
      <c r="S9" s="34"/>
      <c r="T9" s="221">
        <f t="shared" si="4"/>
        <v>161768</v>
      </c>
      <c r="U9" s="248">
        <f t="shared" si="5"/>
        <v>186401</v>
      </c>
      <c r="V9" s="34">
        <f t="shared" si="6"/>
        <v>0.86784942140868337</v>
      </c>
    </row>
    <row r="10" spans="1:22">
      <c r="A10" s="319">
        <v>2004</v>
      </c>
      <c r="B10" s="221">
        <v>99415</v>
      </c>
      <c r="C10" s="248">
        <v>111603</v>
      </c>
      <c r="D10" s="34">
        <f t="shared" si="0"/>
        <v>0.89079146617922456</v>
      </c>
      <c r="E10" s="221">
        <v>97217</v>
      </c>
      <c r="F10" s="248">
        <v>109328</v>
      </c>
      <c r="G10" s="34">
        <f t="shared" si="1"/>
        <v>0.88922325479291675</v>
      </c>
      <c r="H10" s="221"/>
      <c r="I10" s="248"/>
      <c r="J10" s="34"/>
      <c r="K10" s="221">
        <v>139</v>
      </c>
      <c r="L10" s="248">
        <v>155</v>
      </c>
      <c r="M10" s="34">
        <f t="shared" si="2"/>
        <v>0.89677419354838706</v>
      </c>
      <c r="N10" s="221">
        <v>3</v>
      </c>
      <c r="O10" s="248">
        <v>3</v>
      </c>
      <c r="P10" s="34">
        <f t="shared" si="3"/>
        <v>1</v>
      </c>
      <c r="Q10" s="221"/>
      <c r="R10" s="248"/>
      <c r="S10" s="34"/>
      <c r="T10" s="221">
        <f t="shared" si="4"/>
        <v>196774</v>
      </c>
      <c r="U10" s="248">
        <f t="shared" si="5"/>
        <v>221089</v>
      </c>
      <c r="V10" s="34">
        <f t="shared" si="6"/>
        <v>0.89002166548313122</v>
      </c>
    </row>
    <row r="11" spans="1:22">
      <c r="A11" s="319">
        <v>2005</v>
      </c>
      <c r="B11" s="221">
        <v>115569</v>
      </c>
      <c r="C11" s="248">
        <v>127232</v>
      </c>
      <c r="D11" s="34">
        <f t="shared" si="0"/>
        <v>0.90833280935613681</v>
      </c>
      <c r="E11" s="221">
        <v>103142</v>
      </c>
      <c r="F11" s="248">
        <v>113913</v>
      </c>
      <c r="G11" s="34">
        <f t="shared" si="1"/>
        <v>0.90544538375778005</v>
      </c>
      <c r="H11" s="221"/>
      <c r="I11" s="248"/>
      <c r="J11" s="34"/>
      <c r="K11" s="221">
        <v>265</v>
      </c>
      <c r="L11" s="248">
        <v>284</v>
      </c>
      <c r="M11" s="34">
        <f t="shared" si="2"/>
        <v>0.93309859154929575</v>
      </c>
      <c r="N11" s="221">
        <v>25</v>
      </c>
      <c r="O11" s="248">
        <v>25</v>
      </c>
      <c r="P11" s="34">
        <f t="shared" si="3"/>
        <v>1</v>
      </c>
      <c r="Q11" s="221"/>
      <c r="R11" s="248"/>
      <c r="S11" s="34"/>
      <c r="T11" s="221">
        <f t="shared" si="4"/>
        <v>219001</v>
      </c>
      <c r="U11" s="248">
        <f t="shared" si="5"/>
        <v>241454</v>
      </c>
      <c r="V11" s="34">
        <f t="shared" si="6"/>
        <v>0.90700920258102991</v>
      </c>
    </row>
    <row r="12" spans="1:22">
      <c r="A12" s="319">
        <v>2006</v>
      </c>
      <c r="B12" s="221">
        <v>115179</v>
      </c>
      <c r="C12" s="248">
        <v>125272</v>
      </c>
      <c r="D12" s="34">
        <f t="shared" si="0"/>
        <v>0.91943131745322182</v>
      </c>
      <c r="E12" s="221">
        <v>103717</v>
      </c>
      <c r="F12" s="248">
        <v>112255</v>
      </c>
      <c r="G12" s="34">
        <f t="shared" si="1"/>
        <v>0.92394102712574055</v>
      </c>
      <c r="H12" s="221"/>
      <c r="I12" s="248"/>
      <c r="J12" s="34"/>
      <c r="K12" s="221">
        <v>246</v>
      </c>
      <c r="L12" s="248">
        <v>259</v>
      </c>
      <c r="M12" s="34">
        <f t="shared" si="2"/>
        <v>0.9498069498069498</v>
      </c>
      <c r="N12" s="221">
        <v>36</v>
      </c>
      <c r="O12" s="248">
        <v>40</v>
      </c>
      <c r="P12" s="34">
        <f t="shared" si="3"/>
        <v>0.9</v>
      </c>
      <c r="Q12" s="221"/>
      <c r="R12" s="248"/>
      <c r="S12" s="34"/>
      <c r="T12" s="221">
        <f t="shared" si="4"/>
        <v>219178</v>
      </c>
      <c r="U12" s="248">
        <f t="shared" si="5"/>
        <v>237826</v>
      </c>
      <c r="V12" s="34">
        <f t="shared" si="6"/>
        <v>0.92158973367083497</v>
      </c>
    </row>
    <row r="13" spans="1:22">
      <c r="A13" s="319">
        <v>2007</v>
      </c>
      <c r="B13" s="221">
        <v>137232</v>
      </c>
      <c r="C13" s="248">
        <v>145373</v>
      </c>
      <c r="D13" s="34">
        <f t="shared" si="0"/>
        <v>0.94399922956807658</v>
      </c>
      <c r="E13" s="221">
        <v>104995</v>
      </c>
      <c r="F13" s="248">
        <v>111619</v>
      </c>
      <c r="G13" s="34">
        <f t="shared" si="1"/>
        <v>0.94065526478466932</v>
      </c>
      <c r="H13" s="221"/>
      <c r="I13" s="248"/>
      <c r="J13" s="34"/>
      <c r="K13" s="221">
        <v>31</v>
      </c>
      <c r="L13" s="248">
        <v>33</v>
      </c>
      <c r="M13" s="34">
        <f t="shared" si="2"/>
        <v>0.93939393939393945</v>
      </c>
      <c r="N13" s="221">
        <v>42</v>
      </c>
      <c r="O13" s="248">
        <v>45</v>
      </c>
      <c r="P13" s="34">
        <f t="shared" si="3"/>
        <v>0.93333333333333335</v>
      </c>
      <c r="Q13" s="221">
        <v>2179</v>
      </c>
      <c r="R13" s="248">
        <v>2453</v>
      </c>
      <c r="S13" s="34">
        <f t="shared" ref="S13:S23" si="7">IF(R13=0, "NA", Q13/R13)</f>
        <v>0.88830004076640845</v>
      </c>
      <c r="T13" s="221">
        <f t="shared" si="4"/>
        <v>244479</v>
      </c>
      <c r="U13" s="248">
        <f t="shared" si="5"/>
        <v>259523</v>
      </c>
      <c r="V13" s="34">
        <f t="shared" si="6"/>
        <v>0.94203211276071874</v>
      </c>
    </row>
    <row r="14" spans="1:22">
      <c r="A14" s="319">
        <v>2008</v>
      </c>
      <c r="B14" s="221">
        <v>130294</v>
      </c>
      <c r="C14" s="248">
        <v>137019</v>
      </c>
      <c r="D14" s="34">
        <f t="shared" si="0"/>
        <v>0.95091921558324033</v>
      </c>
      <c r="E14" s="221">
        <v>111785</v>
      </c>
      <c r="F14" s="248">
        <v>117209</v>
      </c>
      <c r="G14" s="34">
        <f t="shared" si="1"/>
        <v>0.95372369016031189</v>
      </c>
      <c r="H14" s="221">
        <v>9002</v>
      </c>
      <c r="I14" s="248">
        <v>9982</v>
      </c>
      <c r="J14" s="34">
        <f t="shared" ref="J14:J23" si="8">IF(I14=0, "NA", H14/I14)</f>
        <v>0.90182328190743333</v>
      </c>
      <c r="K14" s="221">
        <v>34</v>
      </c>
      <c r="L14" s="248">
        <v>39</v>
      </c>
      <c r="M14" s="34">
        <f t="shared" si="2"/>
        <v>0.87179487179487181</v>
      </c>
      <c r="N14" s="221">
        <v>55</v>
      </c>
      <c r="O14" s="248">
        <v>59</v>
      </c>
      <c r="P14" s="34">
        <f t="shared" si="3"/>
        <v>0.93220338983050843</v>
      </c>
      <c r="Q14" s="221">
        <v>2501</v>
      </c>
      <c r="R14" s="248">
        <v>2882</v>
      </c>
      <c r="S14" s="34">
        <f t="shared" si="7"/>
        <v>0.86780013879250517</v>
      </c>
      <c r="T14" s="221">
        <f t="shared" si="4"/>
        <v>253671</v>
      </c>
      <c r="U14" s="248">
        <f t="shared" si="5"/>
        <v>267190</v>
      </c>
      <c r="V14" s="34">
        <f t="shared" si="6"/>
        <v>0.94940304652120211</v>
      </c>
    </row>
    <row r="15" spans="1:22">
      <c r="A15" s="319">
        <v>2009</v>
      </c>
      <c r="B15" s="221">
        <v>117403</v>
      </c>
      <c r="C15" s="248">
        <v>122011</v>
      </c>
      <c r="D15" s="34">
        <f t="shared" si="0"/>
        <v>0.96223291342583861</v>
      </c>
      <c r="E15" s="221">
        <v>75350</v>
      </c>
      <c r="F15" s="248">
        <v>78452</v>
      </c>
      <c r="G15" s="34">
        <f t="shared" si="1"/>
        <v>0.96045989904655071</v>
      </c>
      <c r="H15" s="221">
        <v>5924</v>
      </c>
      <c r="I15" s="248">
        <v>6543</v>
      </c>
      <c r="J15" s="34">
        <f t="shared" si="8"/>
        <v>0.90539507871007185</v>
      </c>
      <c r="K15" s="221">
        <v>687</v>
      </c>
      <c r="L15" s="248">
        <v>795</v>
      </c>
      <c r="M15" s="34">
        <f t="shared" si="2"/>
        <v>0.86415094339622645</v>
      </c>
      <c r="N15" s="221">
        <v>152</v>
      </c>
      <c r="O15" s="248">
        <v>176</v>
      </c>
      <c r="P15" s="34">
        <f t="shared" si="3"/>
        <v>0.86363636363636365</v>
      </c>
      <c r="Q15" s="221">
        <v>906</v>
      </c>
      <c r="R15" s="248">
        <v>1013</v>
      </c>
      <c r="S15" s="34">
        <f t="shared" si="7"/>
        <v>0.89437314906219156</v>
      </c>
      <c r="T15" s="221">
        <f t="shared" si="4"/>
        <v>200422</v>
      </c>
      <c r="U15" s="248">
        <f t="shared" si="5"/>
        <v>208990</v>
      </c>
      <c r="V15" s="34">
        <f t="shared" si="6"/>
        <v>0.9590028231015838</v>
      </c>
    </row>
    <row r="16" spans="1:22">
      <c r="A16" s="319">
        <v>2010</v>
      </c>
      <c r="B16" s="221">
        <v>136517</v>
      </c>
      <c r="C16" s="248">
        <v>140682</v>
      </c>
      <c r="D16" s="34">
        <f t="shared" si="0"/>
        <v>0.97039422243073026</v>
      </c>
      <c r="E16" s="221">
        <v>107703</v>
      </c>
      <c r="F16" s="248">
        <v>111026</v>
      </c>
      <c r="G16" s="34">
        <f t="shared" si="1"/>
        <v>0.97007007367643616</v>
      </c>
      <c r="H16" s="221">
        <v>5836</v>
      </c>
      <c r="I16" s="248">
        <v>6365</v>
      </c>
      <c r="J16" s="34">
        <f t="shared" si="8"/>
        <v>0.91688923802042421</v>
      </c>
      <c r="K16" s="221">
        <v>1440</v>
      </c>
      <c r="L16" s="248">
        <v>1703</v>
      </c>
      <c r="M16" s="34">
        <f t="shared" si="2"/>
        <v>0.8455666470933646</v>
      </c>
      <c r="N16" s="221">
        <v>248</v>
      </c>
      <c r="O16" s="248">
        <v>293</v>
      </c>
      <c r="P16" s="34">
        <f t="shared" si="3"/>
        <v>0.84641638225255977</v>
      </c>
      <c r="Q16" s="221">
        <v>934</v>
      </c>
      <c r="R16" s="248">
        <v>1070</v>
      </c>
      <c r="S16" s="34">
        <f t="shared" si="7"/>
        <v>0.87289719626168227</v>
      </c>
      <c r="T16" s="221">
        <f t="shared" si="4"/>
        <v>252678</v>
      </c>
      <c r="U16" s="248">
        <f t="shared" si="5"/>
        <v>261139</v>
      </c>
      <c r="V16" s="34">
        <f t="shared" si="6"/>
        <v>0.96759963084793921</v>
      </c>
    </row>
    <row r="17" spans="1:24">
      <c r="A17" s="319">
        <v>2011</v>
      </c>
      <c r="B17" s="221">
        <v>128759</v>
      </c>
      <c r="C17" s="248">
        <v>132435</v>
      </c>
      <c r="D17" s="34">
        <f t="shared" si="0"/>
        <v>0.97224298712575985</v>
      </c>
      <c r="E17" s="221">
        <v>135601</v>
      </c>
      <c r="F17" s="248">
        <v>138955</v>
      </c>
      <c r="G17" s="34">
        <f t="shared" si="1"/>
        <v>0.97586268935986475</v>
      </c>
      <c r="H17" s="221">
        <v>9507</v>
      </c>
      <c r="I17" s="248">
        <v>10219</v>
      </c>
      <c r="J17" s="34">
        <f t="shared" si="8"/>
        <v>0.93032586358743519</v>
      </c>
      <c r="K17" s="221">
        <v>1479</v>
      </c>
      <c r="L17" s="248">
        <v>1644</v>
      </c>
      <c r="M17" s="34">
        <f t="shared" si="2"/>
        <v>0.89963503649635035</v>
      </c>
      <c r="N17" s="221">
        <v>460</v>
      </c>
      <c r="O17" s="248">
        <v>515</v>
      </c>
      <c r="P17" s="34">
        <f t="shared" si="3"/>
        <v>0.89320388349514568</v>
      </c>
      <c r="Q17" s="221">
        <v>2433</v>
      </c>
      <c r="R17" s="248">
        <v>2932</v>
      </c>
      <c r="S17" s="34">
        <f t="shared" si="7"/>
        <v>0.82980900409276948</v>
      </c>
      <c r="T17" s="221">
        <f t="shared" si="4"/>
        <v>278239</v>
      </c>
      <c r="U17" s="248">
        <f t="shared" si="5"/>
        <v>286700</v>
      </c>
      <c r="V17" s="34">
        <f t="shared" si="6"/>
        <v>0.97048831531217306</v>
      </c>
    </row>
    <row r="18" spans="1:24">
      <c r="A18" s="319">
        <v>2012</v>
      </c>
      <c r="B18" s="221">
        <v>156107</v>
      </c>
      <c r="C18" s="248">
        <v>159874</v>
      </c>
      <c r="D18" s="34">
        <f t="shared" si="0"/>
        <v>0.97643769468456409</v>
      </c>
      <c r="E18" s="221">
        <v>129021</v>
      </c>
      <c r="F18" s="248">
        <v>131525</v>
      </c>
      <c r="G18" s="34">
        <f t="shared" si="1"/>
        <v>0.98096179433567765</v>
      </c>
      <c r="H18" s="221">
        <v>9812</v>
      </c>
      <c r="I18" s="248">
        <v>10323</v>
      </c>
      <c r="J18" s="34">
        <f t="shared" si="8"/>
        <v>0.950498885982757</v>
      </c>
      <c r="K18" s="221">
        <v>2007</v>
      </c>
      <c r="L18" s="248">
        <v>2146</v>
      </c>
      <c r="M18" s="34">
        <f t="shared" si="2"/>
        <v>0.93522833178005593</v>
      </c>
      <c r="N18" s="221">
        <v>698</v>
      </c>
      <c r="O18" s="248">
        <v>774</v>
      </c>
      <c r="P18" s="34">
        <f t="shared" si="3"/>
        <v>0.90180878552971577</v>
      </c>
      <c r="Q18" s="221">
        <v>2132</v>
      </c>
      <c r="R18" s="248">
        <v>2498</v>
      </c>
      <c r="S18" s="34">
        <f t="shared" si="7"/>
        <v>0.85348278622898321</v>
      </c>
      <c r="T18" s="221">
        <f t="shared" si="4"/>
        <v>299777</v>
      </c>
      <c r="U18" s="248">
        <f t="shared" si="5"/>
        <v>307140</v>
      </c>
      <c r="V18" s="34">
        <f t="shared" si="6"/>
        <v>0.97602721885784982</v>
      </c>
    </row>
    <row r="19" spans="1:24">
      <c r="A19" s="319">
        <v>2013</v>
      </c>
      <c r="B19" s="221">
        <v>174505</v>
      </c>
      <c r="C19" s="248">
        <v>178828</v>
      </c>
      <c r="D19" s="34">
        <f t="shared" si="0"/>
        <v>0.975825933299036</v>
      </c>
      <c r="E19" s="221">
        <v>138010</v>
      </c>
      <c r="F19" s="248">
        <v>140102</v>
      </c>
      <c r="G19" s="34">
        <f t="shared" si="1"/>
        <v>0.9850680218697806</v>
      </c>
      <c r="H19" s="221">
        <v>8977</v>
      </c>
      <c r="I19" s="248">
        <v>9348</v>
      </c>
      <c r="J19" s="34">
        <f t="shared" si="8"/>
        <v>0.96031236628155758</v>
      </c>
      <c r="K19" s="221">
        <v>2025</v>
      </c>
      <c r="L19" s="248">
        <v>2146</v>
      </c>
      <c r="M19" s="34">
        <f t="shared" si="2"/>
        <v>0.94361602982292636</v>
      </c>
      <c r="N19" s="221">
        <v>496</v>
      </c>
      <c r="O19" s="248">
        <v>544</v>
      </c>
      <c r="P19" s="34">
        <f t="shared" si="3"/>
        <v>0.91176470588235292</v>
      </c>
      <c r="Q19" s="221">
        <v>1776</v>
      </c>
      <c r="R19" s="248">
        <v>2035</v>
      </c>
      <c r="S19" s="34">
        <f t="shared" si="7"/>
        <v>0.87272727272727268</v>
      </c>
      <c r="T19" s="221">
        <f t="shared" si="4"/>
        <v>325789</v>
      </c>
      <c r="U19" s="248">
        <f t="shared" si="5"/>
        <v>333003</v>
      </c>
      <c r="V19" s="34">
        <f t="shared" si="6"/>
        <v>0.97833653150271915</v>
      </c>
    </row>
    <row r="20" spans="1:24">
      <c r="A20" s="319">
        <v>2014</v>
      </c>
      <c r="B20" s="221">
        <v>155060</v>
      </c>
      <c r="C20" s="248">
        <v>157608</v>
      </c>
      <c r="D20" s="34">
        <f t="shared" si="0"/>
        <v>0.983833307953911</v>
      </c>
      <c r="E20" s="221">
        <v>164424</v>
      </c>
      <c r="F20" s="248">
        <v>166413</v>
      </c>
      <c r="G20" s="34">
        <f t="shared" si="1"/>
        <v>0.98804780876494025</v>
      </c>
      <c r="H20" s="221">
        <v>10429</v>
      </c>
      <c r="I20" s="248">
        <v>10725</v>
      </c>
      <c r="J20" s="34">
        <f t="shared" si="8"/>
        <v>0.97240093240093239</v>
      </c>
      <c r="K20" s="221">
        <v>2793</v>
      </c>
      <c r="L20" s="248">
        <v>2879</v>
      </c>
      <c r="M20" s="34">
        <f t="shared" si="2"/>
        <v>0.97012851684612711</v>
      </c>
      <c r="N20" s="221">
        <v>1248</v>
      </c>
      <c r="O20" s="248">
        <v>1315</v>
      </c>
      <c r="P20" s="34">
        <f t="shared" si="3"/>
        <v>0.94904942965779471</v>
      </c>
      <c r="Q20" s="221">
        <v>1897</v>
      </c>
      <c r="R20" s="248">
        <v>2100</v>
      </c>
      <c r="S20" s="34">
        <f t="shared" si="7"/>
        <v>0.90333333333333332</v>
      </c>
      <c r="T20" s="221">
        <f t="shared" si="4"/>
        <v>335851</v>
      </c>
      <c r="U20" s="248">
        <f t="shared" si="5"/>
        <v>341040</v>
      </c>
      <c r="V20" s="34">
        <f t="shared" si="6"/>
        <v>0.98478477597935721</v>
      </c>
    </row>
    <row r="21" spans="1:24">
      <c r="A21" s="319">
        <v>2015</v>
      </c>
      <c r="B21" s="221">
        <v>153440</v>
      </c>
      <c r="C21" s="248">
        <v>155780</v>
      </c>
      <c r="D21" s="34">
        <f t="shared" si="0"/>
        <v>0.98497881627936834</v>
      </c>
      <c r="E21" s="221">
        <v>179242</v>
      </c>
      <c r="F21" s="248">
        <v>180679</v>
      </c>
      <c r="G21" s="34">
        <f t="shared" si="1"/>
        <v>0.99204666840086564</v>
      </c>
      <c r="H21" s="221">
        <v>17529</v>
      </c>
      <c r="I21" s="248">
        <v>17916</v>
      </c>
      <c r="J21" s="34">
        <f t="shared" si="8"/>
        <v>0.97839919624916272</v>
      </c>
      <c r="K21" s="221">
        <v>1344</v>
      </c>
      <c r="L21" s="248">
        <v>1375</v>
      </c>
      <c r="M21" s="34">
        <f t="shared" si="2"/>
        <v>0.97745454545454546</v>
      </c>
      <c r="N21" s="221">
        <v>1190</v>
      </c>
      <c r="O21" s="248">
        <v>1228</v>
      </c>
      <c r="P21" s="34">
        <f t="shared" si="3"/>
        <v>0.96905537459283386</v>
      </c>
      <c r="Q21" s="221">
        <v>3245</v>
      </c>
      <c r="R21" s="248">
        <v>3458</v>
      </c>
      <c r="S21" s="34">
        <f t="shared" si="7"/>
        <v>0.93840370156159625</v>
      </c>
      <c r="T21" s="221">
        <f t="shared" si="4"/>
        <v>355990</v>
      </c>
      <c r="U21" s="248">
        <f t="shared" si="5"/>
        <v>360436</v>
      </c>
      <c r="V21" s="34">
        <f t="shared" si="6"/>
        <v>0.98766493912927678</v>
      </c>
    </row>
    <row r="22" spans="1:24">
      <c r="A22" s="319">
        <v>2016</v>
      </c>
      <c r="B22" s="221">
        <v>33428</v>
      </c>
      <c r="C22" s="248">
        <v>34273</v>
      </c>
      <c r="D22" s="34">
        <f t="shared" si="0"/>
        <v>0.9753450237796516</v>
      </c>
      <c r="E22" s="221">
        <v>34191</v>
      </c>
      <c r="F22" s="248">
        <v>34647</v>
      </c>
      <c r="G22" s="34">
        <f t="shared" si="1"/>
        <v>0.98683868733223656</v>
      </c>
      <c r="H22" s="221">
        <v>1985</v>
      </c>
      <c r="I22" s="248">
        <v>2053</v>
      </c>
      <c r="J22" s="34">
        <f t="shared" si="8"/>
        <v>0.96687773989283976</v>
      </c>
      <c r="K22" s="221">
        <v>114</v>
      </c>
      <c r="L22" s="248">
        <v>125</v>
      </c>
      <c r="M22" s="34">
        <f t="shared" si="2"/>
        <v>0.91200000000000003</v>
      </c>
      <c r="N22" s="221">
        <v>154</v>
      </c>
      <c r="O22" s="248">
        <v>162</v>
      </c>
      <c r="P22" s="34">
        <f t="shared" si="3"/>
        <v>0.95061728395061729</v>
      </c>
      <c r="Q22" s="221">
        <v>338</v>
      </c>
      <c r="R22" s="248">
        <v>379</v>
      </c>
      <c r="S22" s="34">
        <f t="shared" si="7"/>
        <v>0.89182058047493407</v>
      </c>
      <c r="T22" s="221">
        <f t="shared" si="4"/>
        <v>70210</v>
      </c>
      <c r="U22" s="248">
        <f t="shared" si="5"/>
        <v>71639</v>
      </c>
      <c r="V22" s="34">
        <f t="shared" si="6"/>
        <v>0.98005276455561918</v>
      </c>
    </row>
    <row r="23" spans="1:24" ht="13.5" thickBot="1">
      <c r="A23" s="319">
        <v>2017</v>
      </c>
      <c r="B23" s="275">
        <v>551</v>
      </c>
      <c r="C23" s="283">
        <v>619</v>
      </c>
      <c r="D23" s="162">
        <f t="shared" si="0"/>
        <v>0.89014539579967689</v>
      </c>
      <c r="E23" s="275">
        <v>107</v>
      </c>
      <c r="F23" s="283">
        <v>128</v>
      </c>
      <c r="G23" s="162">
        <f t="shared" si="1"/>
        <v>0.8359375</v>
      </c>
      <c r="H23" s="275">
        <v>3</v>
      </c>
      <c r="I23" s="283">
        <v>3</v>
      </c>
      <c r="J23" s="162">
        <f t="shared" si="8"/>
        <v>1</v>
      </c>
      <c r="K23" s="275">
        <v>0</v>
      </c>
      <c r="L23" s="283">
        <v>0</v>
      </c>
      <c r="M23" s="162" t="str">
        <f t="shared" si="2"/>
        <v>NA</v>
      </c>
      <c r="N23" s="275">
        <v>0</v>
      </c>
      <c r="O23" s="283">
        <v>0</v>
      </c>
      <c r="P23" s="162" t="str">
        <f t="shared" si="3"/>
        <v>NA</v>
      </c>
      <c r="Q23" s="275">
        <v>2</v>
      </c>
      <c r="R23" s="283">
        <v>2</v>
      </c>
      <c r="S23" s="162">
        <f t="shared" si="7"/>
        <v>1</v>
      </c>
      <c r="T23" s="275">
        <f t="shared" si="4"/>
        <v>663</v>
      </c>
      <c r="U23" s="283">
        <f t="shared" si="5"/>
        <v>752</v>
      </c>
      <c r="V23" s="162">
        <f t="shared" si="6"/>
        <v>0.88164893617021278</v>
      </c>
    </row>
    <row r="24" spans="1:24" ht="13.5" thickBot="1">
      <c r="A24" s="274" t="s">
        <v>6</v>
      </c>
      <c r="B24" s="115">
        <f>SUM(B8:B23)</f>
        <v>1817593</v>
      </c>
      <c r="C24" s="161">
        <f>SUM(C8:C23)</f>
        <v>1920852</v>
      </c>
      <c r="D24" s="42">
        <f>B24/C24</f>
        <v>0.94624312544641653</v>
      </c>
      <c r="E24" s="115">
        <f>SUM(E8:E23)</f>
        <v>1611309</v>
      </c>
      <c r="F24" s="161">
        <f>SUM(F8:F23)</f>
        <v>1694764</v>
      </c>
      <c r="G24" s="42">
        <f>E24/F24</f>
        <v>0.95075715556856288</v>
      </c>
      <c r="H24" s="115">
        <f>SUM(H8:H23)</f>
        <v>79004</v>
      </c>
      <c r="I24" s="161">
        <f>SUM(I8:I23)</f>
        <v>83477</v>
      </c>
      <c r="J24" s="42">
        <f>H24/I24</f>
        <v>0.94641637816404522</v>
      </c>
      <c r="K24" s="115">
        <f>SUM(K8:K23)</f>
        <v>13242</v>
      </c>
      <c r="L24" s="161">
        <f>SUM(L8:L23)</f>
        <v>14270</v>
      </c>
      <c r="M24" s="42">
        <f>K24/L24</f>
        <v>0.92796075683251578</v>
      </c>
      <c r="N24" s="115">
        <f>SUM(N8:N23)</f>
        <v>4808</v>
      </c>
      <c r="O24" s="161">
        <f>SUM(O8:O23)</f>
        <v>5180</v>
      </c>
      <c r="P24" s="42">
        <f>N24/O24</f>
        <v>0.92818532818532817</v>
      </c>
      <c r="Q24" s="115">
        <f>SUM(Q8:Q23)</f>
        <v>18343</v>
      </c>
      <c r="R24" s="161">
        <f>SUM(R8:R23)</f>
        <v>20822</v>
      </c>
      <c r="S24" s="42">
        <f>Q24/R24</f>
        <v>0.88094323311881662</v>
      </c>
      <c r="T24" s="115">
        <f>SUM(T8:T23)</f>
        <v>3544299</v>
      </c>
      <c r="U24" s="161">
        <f>SUM(U8:U23)</f>
        <v>3739365</v>
      </c>
      <c r="V24" s="42">
        <f>T24/U24</f>
        <v>0.94783445852437509</v>
      </c>
    </row>
    <row r="25" spans="1:24" s="229" customFormat="1">
      <c r="A25" s="214"/>
      <c r="B25" s="241"/>
      <c r="C25" s="241"/>
      <c r="D25" s="246"/>
      <c r="E25" s="241"/>
      <c r="F25" s="241"/>
      <c r="G25" s="246"/>
      <c r="H25" s="241"/>
      <c r="I25" s="241"/>
      <c r="J25" s="246"/>
      <c r="K25" s="241"/>
      <c r="L25" s="241"/>
      <c r="M25" s="246"/>
      <c r="N25" s="241"/>
      <c r="O25" s="241"/>
      <c r="P25" s="246"/>
      <c r="Q25" s="241"/>
      <c r="R25" s="241"/>
      <c r="S25" s="246"/>
      <c r="T25" s="241"/>
      <c r="U25" s="241"/>
      <c r="V25" s="246"/>
      <c r="W25" s="241"/>
      <c r="X25" s="241"/>
    </row>
    <row r="26" spans="1:24">
      <c r="T26" s="270"/>
      <c r="U26" s="270"/>
      <c r="V26" s="296"/>
    </row>
    <row r="27" spans="1:24">
      <c r="U27" s="270"/>
      <c r="V27" s="296"/>
    </row>
    <row r="28" spans="1:24" ht="13.5" customHeight="1">
      <c r="T28" s="270"/>
      <c r="U28" s="408"/>
      <c r="V28" s="296"/>
    </row>
    <row r="29" spans="1:24">
      <c r="T29" s="270"/>
      <c r="U29" s="408"/>
    </row>
    <row r="30" spans="1:24">
      <c r="P30" s="229"/>
      <c r="Q30" s="229"/>
      <c r="T30" s="270"/>
    </row>
    <row r="31" spans="1:24">
      <c r="P31" s="229"/>
      <c r="Q31" s="229"/>
      <c r="T31" s="270"/>
    </row>
    <row r="32" spans="1:24">
      <c r="P32" s="229"/>
      <c r="Q32" s="229"/>
    </row>
    <row r="33" spans="16:17">
      <c r="P33" s="229"/>
      <c r="Q33" s="229"/>
    </row>
    <row r="34" spans="16:17">
      <c r="P34" s="229"/>
      <c r="Q34" s="229"/>
    </row>
    <row r="35" spans="16:17">
      <c r="P35" s="229"/>
      <c r="Q35" s="229"/>
    </row>
    <row r="36" spans="16:17">
      <c r="P36" s="229"/>
      <c r="Q36" s="229"/>
    </row>
    <row r="37" spans="16:17">
      <c r="P37" s="229"/>
      <c r="Q37" s="229"/>
    </row>
    <row r="38" spans="16:17">
      <c r="P38" s="229"/>
      <c r="Q38" s="229"/>
    </row>
    <row r="39" spans="16:17">
      <c r="P39" s="229"/>
      <c r="Q39" s="229"/>
    </row>
    <row r="40" spans="16:17">
      <c r="P40" s="229"/>
      <c r="Q40" s="229"/>
    </row>
    <row r="41" spans="16:17">
      <c r="P41" s="229"/>
      <c r="Q41" s="229"/>
    </row>
    <row r="42" spans="16:17">
      <c r="P42" s="294"/>
      <c r="Q42" s="229"/>
    </row>
    <row r="43" spans="16:17">
      <c r="P43" s="229"/>
      <c r="Q43" s="229"/>
    </row>
    <row r="44" spans="16:17">
      <c r="P44" s="229"/>
      <c r="Q44" s="229"/>
    </row>
    <row r="45" spans="16:17">
      <c r="P45" s="229"/>
      <c r="Q45" s="229"/>
    </row>
    <row r="46" spans="16:17">
      <c r="P46" s="229"/>
      <c r="Q46" s="229"/>
    </row>
    <row r="47" spans="16:17">
      <c r="P47" s="229"/>
      <c r="Q47" s="229"/>
    </row>
    <row r="48" spans="16:17">
      <c r="P48" s="229"/>
      <c r="Q48" s="229"/>
    </row>
    <row r="49" spans="16:17" ht="13.5" customHeight="1">
      <c r="P49" s="229"/>
      <c r="Q49" s="229"/>
    </row>
    <row r="50" spans="16:17">
      <c r="P50" s="229"/>
      <c r="Q50" s="229"/>
    </row>
    <row r="51" spans="16:17">
      <c r="P51" s="229"/>
      <c r="Q51" s="229"/>
    </row>
    <row r="52" spans="16:17">
      <c r="P52" s="229"/>
      <c r="Q52" s="229"/>
    </row>
    <row r="53" spans="16:17">
      <c r="P53" s="229"/>
      <c r="Q53" s="229"/>
    </row>
    <row r="54" spans="16:17">
      <c r="P54" s="229"/>
      <c r="Q54" s="229"/>
    </row>
    <row r="55" spans="16:17">
      <c r="P55" s="229"/>
      <c r="Q55" s="229"/>
    </row>
    <row r="56" spans="16:17">
      <c r="P56" s="229"/>
      <c r="Q56" s="229"/>
    </row>
    <row r="57" spans="16:17">
      <c r="P57" s="229"/>
      <c r="Q57" s="229"/>
    </row>
    <row r="58" spans="16:17">
      <c r="P58" s="229"/>
      <c r="Q58" s="229"/>
    </row>
    <row r="59" spans="16:17">
      <c r="P59" s="229"/>
      <c r="Q59" s="229"/>
    </row>
    <row r="60" spans="16:17">
      <c r="P60" s="229"/>
      <c r="Q60" s="229"/>
    </row>
    <row r="61" spans="16:17">
      <c r="P61" s="229"/>
      <c r="Q61" s="229"/>
    </row>
    <row r="62" spans="16:17">
      <c r="P62" s="229"/>
      <c r="Q62" s="229"/>
    </row>
    <row r="63" spans="16:17">
      <c r="P63" s="229"/>
      <c r="Q63" s="229"/>
    </row>
    <row r="64" spans="16:17">
      <c r="P64" s="229"/>
      <c r="Q64" s="229"/>
    </row>
    <row r="65" spans="16:17">
      <c r="P65" s="229"/>
      <c r="Q65" s="229"/>
    </row>
    <row r="66" spans="16:17">
      <c r="P66" s="229"/>
      <c r="Q66" s="229"/>
    </row>
    <row r="67" spans="16:17">
      <c r="P67" s="229"/>
      <c r="Q67" s="229"/>
    </row>
    <row r="68" spans="16:17">
      <c r="P68" s="229"/>
      <c r="Q68" s="229"/>
    </row>
    <row r="69" spans="16:17">
      <c r="P69" s="229"/>
      <c r="Q69" s="229"/>
    </row>
    <row r="70" spans="16:17">
      <c r="P70" s="229"/>
      <c r="Q70" s="229"/>
    </row>
    <row r="71" spans="16:17">
      <c r="P71" s="229"/>
      <c r="Q71" s="229"/>
    </row>
    <row r="72" spans="16:17">
      <c r="P72" s="229"/>
      <c r="Q72" s="229"/>
    </row>
    <row r="73" spans="16:17">
      <c r="P73" s="229"/>
      <c r="Q73" s="229"/>
    </row>
    <row r="74" spans="16:17">
      <c r="P74" s="229"/>
      <c r="Q74" s="229"/>
    </row>
    <row r="75" spans="16:17">
      <c r="P75" s="229"/>
      <c r="Q75" s="229"/>
    </row>
    <row r="76" spans="16:17">
      <c r="P76" s="229"/>
      <c r="Q76" s="229"/>
    </row>
    <row r="77" spans="16:17">
      <c r="P77" s="229"/>
      <c r="Q77" s="229"/>
    </row>
    <row r="78" spans="16:17">
      <c r="P78" s="229"/>
      <c r="Q78" s="229"/>
    </row>
    <row r="79" spans="16:17">
      <c r="P79" s="229"/>
      <c r="Q79" s="229"/>
    </row>
    <row r="80" spans="16:17">
      <c r="P80" s="229"/>
      <c r="Q80" s="229"/>
    </row>
    <row r="81" spans="2:17">
      <c r="B81" s="229"/>
      <c r="C81" s="229"/>
      <c r="D81" s="229"/>
      <c r="E81" s="229"/>
      <c r="F81" s="229"/>
      <c r="G81" s="229"/>
      <c r="H81" s="231"/>
      <c r="I81" s="232"/>
      <c r="J81" s="232"/>
      <c r="P81" s="229"/>
      <c r="Q81" s="229"/>
    </row>
    <row r="82" spans="2:17">
      <c r="B82" s="229"/>
      <c r="C82" s="229"/>
      <c r="D82" s="229"/>
      <c r="E82" s="229"/>
      <c r="F82" s="229"/>
      <c r="G82" s="229"/>
      <c r="H82" s="231"/>
      <c r="I82" s="232"/>
      <c r="J82" s="232"/>
      <c r="P82" s="229"/>
      <c r="Q82" s="229"/>
    </row>
    <row r="83" spans="2:17">
      <c r="J83" s="231"/>
      <c r="P83" s="229"/>
      <c r="Q83" s="229"/>
    </row>
    <row r="84" spans="2:17" ht="10.5" customHeight="1">
      <c r="J84" s="231"/>
      <c r="P84" s="229"/>
      <c r="Q84" s="229"/>
    </row>
    <row r="85" spans="2:17">
      <c r="J85" s="231"/>
      <c r="P85" s="229"/>
      <c r="Q85" s="229"/>
    </row>
    <row r="86" spans="2:17">
      <c r="J86" s="232"/>
      <c r="P86" s="229"/>
      <c r="Q86" s="229"/>
    </row>
    <row r="87" spans="2:17">
      <c r="J87" s="229"/>
      <c r="P87" s="229"/>
      <c r="Q87" s="229"/>
    </row>
    <row r="88" spans="2:17">
      <c r="J88" s="229"/>
      <c r="P88" s="229"/>
      <c r="Q88" s="229"/>
    </row>
    <row r="89" spans="2:17">
      <c r="J89" s="230"/>
      <c r="P89" s="229"/>
      <c r="Q89" s="229"/>
    </row>
    <row r="90" spans="2:17">
      <c r="J90" s="232"/>
      <c r="P90" s="229"/>
      <c r="Q90" s="229"/>
    </row>
    <row r="91" spans="2:17">
      <c r="J91" s="232"/>
      <c r="P91" s="229"/>
      <c r="Q91" s="229"/>
    </row>
    <row r="92" spans="2:17">
      <c r="J92" s="232"/>
    </row>
    <row r="93" spans="2:17">
      <c r="J93" s="232"/>
    </row>
    <row r="94" spans="2:17">
      <c r="J94" s="232"/>
    </row>
    <row r="95" spans="2:17">
      <c r="J95" s="232"/>
    </row>
    <row r="96" spans="2:17">
      <c r="J96" s="232"/>
    </row>
    <row r="97" spans="10:10">
      <c r="J97" s="232"/>
    </row>
    <row r="98" spans="10:10">
      <c r="J98" s="232"/>
    </row>
    <row r="99" spans="10:10">
      <c r="J99" s="232"/>
    </row>
    <row r="100" spans="10:10">
      <c r="J100" s="232"/>
    </row>
    <row r="101" spans="10:10">
      <c r="J101" s="231"/>
    </row>
    <row r="102" spans="10:10">
      <c r="J102" s="231"/>
    </row>
  </sheetData>
  <mergeCells count="9">
    <mergeCell ref="A4:S4"/>
    <mergeCell ref="T6:V6"/>
    <mergeCell ref="A6:A7"/>
    <mergeCell ref="B6:D6"/>
    <mergeCell ref="E6:G6"/>
    <mergeCell ref="H6:J6"/>
    <mergeCell ref="N6:P6"/>
    <mergeCell ref="Q6:S6"/>
    <mergeCell ref="K6:M6"/>
  </mergeCells>
  <phoneticPr fontId="0" type="noConversion"/>
  <pageMargins left="0.75" right="0.75" top="1" bottom="1" header="0.5" footer="0.5"/>
  <pageSetup scale="42" orientation="portrait" r:id="rId1"/>
  <headerFooter alignWithMargins="0">
    <oddFooter>&amp;C&amp;14B-&amp;P-4</oddFooter>
  </headerFooter>
  <ignoredErrors>
    <ignoredError sqref="D25:S25 W24:Y24 U25:Y25"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pageSetUpPr fitToPage="1"/>
  </sheetPr>
  <dimension ref="A1:AD121"/>
  <sheetViews>
    <sheetView zoomScale="80" zoomScaleNormal="80" workbookViewId="0"/>
  </sheetViews>
  <sheetFormatPr defaultColWidth="11" defaultRowHeight="12.75"/>
  <cols>
    <col min="1" max="1" width="11.28515625" style="37" customWidth="1"/>
    <col min="2" max="2" width="10.7109375" style="37" bestFit="1" customWidth="1"/>
    <col min="3" max="3" width="13" style="37" bestFit="1" customWidth="1"/>
    <col min="4" max="4" width="7.5703125" style="37" bestFit="1" customWidth="1"/>
    <col min="5" max="5" width="9.42578125" style="37" bestFit="1" customWidth="1"/>
    <col min="6" max="6" width="11.7109375" style="37" bestFit="1" customWidth="1"/>
    <col min="7" max="7" width="7.140625" style="37" bestFit="1" customWidth="1"/>
    <col min="8" max="8" width="9.140625" style="37" bestFit="1" customWidth="1"/>
    <col min="9" max="9" width="9.5703125" style="37" bestFit="1" customWidth="1"/>
    <col min="10" max="10" width="7.5703125" style="37" bestFit="1" customWidth="1"/>
    <col min="11" max="11" width="9.140625" style="37" bestFit="1" customWidth="1"/>
    <col min="12" max="12" width="9.5703125" style="37" bestFit="1" customWidth="1"/>
    <col min="13" max="13" width="7.140625" style="37" bestFit="1" customWidth="1"/>
    <col min="14" max="14" width="9.140625" style="37" bestFit="1" customWidth="1"/>
    <col min="15" max="15" width="9.5703125" style="37" bestFit="1" customWidth="1"/>
    <col min="16" max="16" width="10.7109375" style="37" bestFit="1" customWidth="1"/>
    <col min="17" max="17" width="9.140625" style="37" bestFit="1" customWidth="1"/>
    <col min="18" max="18" width="9.5703125" style="37" bestFit="1" customWidth="1"/>
    <col min="19" max="19" width="10.7109375" style="37" bestFit="1" customWidth="1"/>
    <col min="20" max="20" width="10.85546875" style="37" bestFit="1" customWidth="1"/>
    <col min="21" max="21" width="13.140625" style="37" customWidth="1"/>
    <col min="22" max="22" width="10.5703125" style="37" bestFit="1" customWidth="1"/>
    <col min="23" max="23" width="7.28515625" style="37" customWidth="1"/>
    <col min="24" max="16384" width="11" style="37"/>
  </cols>
  <sheetData>
    <row r="1" spans="1:22" ht="26.25">
      <c r="A1" s="219" t="s">
        <v>199</v>
      </c>
    </row>
    <row r="2" spans="1:22" ht="18">
      <c r="A2" s="32" t="s">
        <v>184</v>
      </c>
      <c r="B2" s="33"/>
      <c r="C2" s="33"/>
      <c r="D2" s="33"/>
      <c r="E2" s="33"/>
      <c r="F2" s="33"/>
      <c r="G2" s="33"/>
      <c r="H2" s="33"/>
      <c r="I2" s="33"/>
      <c r="J2" s="33"/>
      <c r="K2" s="33"/>
      <c r="L2" s="33"/>
      <c r="M2" s="33"/>
      <c r="N2" s="33"/>
      <c r="O2" s="33"/>
      <c r="P2" s="33"/>
    </row>
    <row r="3" spans="1:22" ht="14.25">
      <c r="A3" s="39"/>
      <c r="B3" s="33"/>
      <c r="C3" s="33"/>
      <c r="D3" s="33"/>
      <c r="E3" s="33"/>
      <c r="F3" s="33"/>
      <c r="G3" s="33"/>
      <c r="H3" s="33"/>
      <c r="I3" s="33"/>
      <c r="J3" s="33"/>
      <c r="K3" s="33"/>
      <c r="L3" s="33"/>
      <c r="M3" s="33"/>
      <c r="N3" s="33"/>
      <c r="O3" s="33"/>
      <c r="P3" s="33"/>
      <c r="T3" s="228"/>
    </row>
    <row r="4" spans="1:22" ht="15" customHeight="1">
      <c r="A4" s="602" t="s">
        <v>210</v>
      </c>
      <c r="B4" s="602"/>
      <c r="C4" s="602"/>
      <c r="D4" s="602"/>
      <c r="E4" s="602"/>
      <c r="F4" s="602"/>
      <c r="G4" s="602"/>
      <c r="H4" s="602"/>
      <c r="I4" s="602"/>
      <c r="J4" s="602"/>
      <c r="K4" s="602"/>
      <c r="L4" s="602"/>
      <c r="M4" s="602"/>
      <c r="N4" s="602"/>
      <c r="O4" s="602"/>
      <c r="P4" s="602"/>
      <c r="Q4" s="602"/>
      <c r="R4" s="602"/>
      <c r="S4" s="602"/>
    </row>
    <row r="5" spans="1:22" ht="15" thickBot="1">
      <c r="A5" s="33"/>
      <c r="B5" s="33"/>
      <c r="C5" s="33"/>
      <c r="D5" s="33"/>
      <c r="E5" s="33"/>
      <c r="F5" s="33"/>
      <c r="G5" s="33"/>
      <c r="H5" s="33"/>
      <c r="I5" s="33"/>
      <c r="J5" s="33"/>
      <c r="K5" s="33"/>
      <c r="L5" s="33"/>
      <c r="M5" s="33"/>
      <c r="N5" s="33"/>
      <c r="O5" s="33"/>
      <c r="P5" s="33"/>
    </row>
    <row r="6" spans="1:22" ht="12.75" customHeight="1" thickBot="1">
      <c r="A6" s="610" t="s">
        <v>7</v>
      </c>
      <c r="B6" s="612" t="s">
        <v>12</v>
      </c>
      <c r="C6" s="608"/>
      <c r="D6" s="609"/>
      <c r="E6" s="607" t="s">
        <v>102</v>
      </c>
      <c r="F6" s="608"/>
      <c r="G6" s="609"/>
      <c r="H6" s="607" t="s">
        <v>104</v>
      </c>
      <c r="I6" s="608"/>
      <c r="J6" s="609"/>
      <c r="K6" s="607" t="s">
        <v>101</v>
      </c>
      <c r="L6" s="608"/>
      <c r="M6" s="609"/>
      <c r="N6" s="607" t="s">
        <v>103</v>
      </c>
      <c r="O6" s="608"/>
      <c r="P6" s="609"/>
      <c r="Q6" s="607" t="s">
        <v>105</v>
      </c>
      <c r="R6" s="608"/>
      <c r="S6" s="609"/>
      <c r="T6" s="607" t="s">
        <v>6</v>
      </c>
      <c r="U6" s="608"/>
      <c r="V6" s="609"/>
    </row>
    <row r="7" spans="1:22" ht="30" customHeight="1" thickBot="1">
      <c r="A7" s="611"/>
      <c r="B7" s="222" t="s">
        <v>8</v>
      </c>
      <c r="C7" s="223" t="s">
        <v>9</v>
      </c>
      <c r="D7" s="224" t="s">
        <v>10</v>
      </c>
      <c r="E7" s="222" t="s">
        <v>8</v>
      </c>
      <c r="F7" s="223" t="s">
        <v>9</v>
      </c>
      <c r="G7" s="224" t="s">
        <v>10</v>
      </c>
      <c r="H7" s="222" t="s">
        <v>8</v>
      </c>
      <c r="I7" s="223" t="s">
        <v>9</v>
      </c>
      <c r="J7" s="224" t="s">
        <v>10</v>
      </c>
      <c r="K7" s="222" t="s">
        <v>8</v>
      </c>
      <c r="L7" s="223" t="s">
        <v>9</v>
      </c>
      <c r="M7" s="224" t="s">
        <v>10</v>
      </c>
      <c r="N7" s="222" t="s">
        <v>8</v>
      </c>
      <c r="O7" s="223" t="s">
        <v>9</v>
      </c>
      <c r="P7" s="224" t="s">
        <v>10</v>
      </c>
      <c r="Q7" s="222" t="s">
        <v>8</v>
      </c>
      <c r="R7" s="223" t="s">
        <v>9</v>
      </c>
      <c r="S7" s="224" t="s">
        <v>10</v>
      </c>
      <c r="T7" s="222" t="s">
        <v>8</v>
      </c>
      <c r="U7" s="223" t="s">
        <v>9</v>
      </c>
      <c r="V7" s="224" t="s">
        <v>10</v>
      </c>
    </row>
    <row r="8" spans="1:22">
      <c r="A8" s="319">
        <v>2002</v>
      </c>
      <c r="B8" s="239">
        <v>14571</v>
      </c>
      <c r="C8" s="253">
        <v>88090</v>
      </c>
      <c r="D8" s="238">
        <f t="shared" ref="D8:D23" si="0">IF(C8=0, "NA", B8/C8)</f>
        <v>0.16541037575207174</v>
      </c>
      <c r="E8" s="239">
        <v>10632</v>
      </c>
      <c r="F8" s="253">
        <v>66642</v>
      </c>
      <c r="G8" s="238">
        <f t="shared" ref="G8:G23" si="1">IF(F8=0, "NA", E8/F8)</f>
        <v>0.15953902944089313</v>
      </c>
      <c r="H8" s="239"/>
      <c r="I8" s="253"/>
      <c r="J8" s="238"/>
      <c r="K8" s="239">
        <v>31</v>
      </c>
      <c r="L8" s="253">
        <v>311</v>
      </c>
      <c r="M8" s="238">
        <f t="shared" ref="M8:M23" si="2">IF(L8=0, "NA", K8/L8)</f>
        <v>9.9678456591639875E-2</v>
      </c>
      <c r="N8" s="239">
        <v>0</v>
      </c>
      <c r="O8" s="253">
        <v>0</v>
      </c>
      <c r="P8" s="238" t="str">
        <f t="shared" ref="P8:P23" si="3">IF(O8=0, "NA", N8/O8)</f>
        <v>NA</v>
      </c>
      <c r="Q8" s="239"/>
      <c r="R8" s="253"/>
      <c r="S8" s="238"/>
      <c r="T8" s="239">
        <f t="shared" ref="T8:T23" si="4">SUM(Q8,N8,K8,H8,E8,B8)</f>
        <v>25234</v>
      </c>
      <c r="U8" s="253">
        <f t="shared" ref="U8:U23" si="5">SUM(R8,O8,L8,I8,F8,C8)</f>
        <v>155043</v>
      </c>
      <c r="V8" s="238">
        <f t="shared" ref="V8:V23" si="6">IF(U8=0, "NA", T8/U8)</f>
        <v>0.16275484865488929</v>
      </c>
    </row>
    <row r="9" spans="1:22">
      <c r="A9" s="319">
        <v>2003</v>
      </c>
      <c r="B9" s="221">
        <v>13538</v>
      </c>
      <c r="C9" s="248">
        <v>104153</v>
      </c>
      <c r="D9" s="34">
        <f t="shared" si="0"/>
        <v>0.12998185361919484</v>
      </c>
      <c r="E9" s="221">
        <v>11077</v>
      </c>
      <c r="F9" s="248">
        <v>81871</v>
      </c>
      <c r="G9" s="34">
        <f t="shared" si="1"/>
        <v>0.13529821304246925</v>
      </c>
      <c r="H9" s="221"/>
      <c r="I9" s="248"/>
      <c r="J9" s="34"/>
      <c r="K9" s="221">
        <v>18</v>
      </c>
      <c r="L9" s="248">
        <v>376</v>
      </c>
      <c r="M9" s="34">
        <f t="shared" si="2"/>
        <v>4.7872340425531915E-2</v>
      </c>
      <c r="N9" s="221">
        <v>0</v>
      </c>
      <c r="O9" s="248">
        <v>1</v>
      </c>
      <c r="P9" s="34">
        <f t="shared" si="3"/>
        <v>0</v>
      </c>
      <c r="Q9" s="221"/>
      <c r="R9" s="248"/>
      <c r="S9" s="34"/>
      <c r="T9" s="221">
        <f t="shared" si="4"/>
        <v>24633</v>
      </c>
      <c r="U9" s="248">
        <f t="shared" si="5"/>
        <v>186401</v>
      </c>
      <c r="V9" s="34">
        <f t="shared" si="6"/>
        <v>0.13215057859131657</v>
      </c>
    </row>
    <row r="10" spans="1:22">
      <c r="A10" s="319">
        <v>2004</v>
      </c>
      <c r="B10" s="221">
        <v>12188</v>
      </c>
      <c r="C10" s="248">
        <v>111603</v>
      </c>
      <c r="D10" s="34">
        <f t="shared" si="0"/>
        <v>0.10920853382077543</v>
      </c>
      <c r="E10" s="221">
        <v>12111</v>
      </c>
      <c r="F10" s="248">
        <v>109328</v>
      </c>
      <c r="G10" s="34">
        <f t="shared" si="1"/>
        <v>0.11077674520708328</v>
      </c>
      <c r="H10" s="221"/>
      <c r="I10" s="248"/>
      <c r="J10" s="34"/>
      <c r="K10" s="221">
        <v>16</v>
      </c>
      <c r="L10" s="248">
        <v>155</v>
      </c>
      <c r="M10" s="34">
        <f t="shared" si="2"/>
        <v>0.1032258064516129</v>
      </c>
      <c r="N10" s="221">
        <v>0</v>
      </c>
      <c r="O10" s="248">
        <v>3</v>
      </c>
      <c r="P10" s="34">
        <f t="shared" si="3"/>
        <v>0</v>
      </c>
      <c r="Q10" s="221"/>
      <c r="R10" s="248"/>
      <c r="S10" s="34"/>
      <c r="T10" s="221">
        <f t="shared" si="4"/>
        <v>24315</v>
      </c>
      <c r="U10" s="248">
        <f t="shared" si="5"/>
        <v>221089</v>
      </c>
      <c r="V10" s="34">
        <f t="shared" si="6"/>
        <v>0.10997833451686877</v>
      </c>
    </row>
    <row r="11" spans="1:22">
      <c r="A11" s="319">
        <v>2005</v>
      </c>
      <c r="B11" s="221">
        <v>11663</v>
      </c>
      <c r="C11" s="248">
        <v>127232</v>
      </c>
      <c r="D11" s="34">
        <f t="shared" si="0"/>
        <v>9.1667190643863181E-2</v>
      </c>
      <c r="E11" s="221">
        <v>10771</v>
      </c>
      <c r="F11" s="248">
        <v>113913</v>
      </c>
      <c r="G11" s="34">
        <f t="shared" si="1"/>
        <v>9.4554616242219947E-2</v>
      </c>
      <c r="H11" s="221"/>
      <c r="I11" s="248"/>
      <c r="J11" s="34"/>
      <c r="K11" s="221">
        <v>19</v>
      </c>
      <c r="L11" s="248">
        <v>284</v>
      </c>
      <c r="M11" s="34">
        <f t="shared" si="2"/>
        <v>6.6901408450704219E-2</v>
      </c>
      <c r="N11" s="221">
        <v>0</v>
      </c>
      <c r="O11" s="248">
        <v>25</v>
      </c>
      <c r="P11" s="34">
        <f t="shared" si="3"/>
        <v>0</v>
      </c>
      <c r="Q11" s="221"/>
      <c r="R11" s="248"/>
      <c r="S11" s="34"/>
      <c r="T11" s="221">
        <f t="shared" si="4"/>
        <v>22453</v>
      </c>
      <c r="U11" s="248">
        <f t="shared" si="5"/>
        <v>241454</v>
      </c>
      <c r="V11" s="34">
        <f t="shared" si="6"/>
        <v>9.2990797418970067E-2</v>
      </c>
    </row>
    <row r="12" spans="1:22">
      <c r="A12" s="319">
        <v>2006</v>
      </c>
      <c r="B12" s="221">
        <v>10093</v>
      </c>
      <c r="C12" s="248">
        <v>125272</v>
      </c>
      <c r="D12" s="34">
        <f t="shared" si="0"/>
        <v>8.0568682546778209E-2</v>
      </c>
      <c r="E12" s="221">
        <v>8538</v>
      </c>
      <c r="F12" s="248">
        <v>112255</v>
      </c>
      <c r="G12" s="34">
        <f t="shared" si="1"/>
        <v>7.6058972874259501E-2</v>
      </c>
      <c r="H12" s="221"/>
      <c r="I12" s="248"/>
      <c r="J12" s="34"/>
      <c r="K12" s="221">
        <v>13</v>
      </c>
      <c r="L12" s="248">
        <v>259</v>
      </c>
      <c r="M12" s="34">
        <f t="shared" si="2"/>
        <v>5.019305019305019E-2</v>
      </c>
      <c r="N12" s="221">
        <v>4</v>
      </c>
      <c r="O12" s="248">
        <v>40</v>
      </c>
      <c r="P12" s="34">
        <f t="shared" si="3"/>
        <v>0.1</v>
      </c>
      <c r="Q12" s="221"/>
      <c r="R12" s="248"/>
      <c r="S12" s="34"/>
      <c r="T12" s="221">
        <f t="shared" si="4"/>
        <v>18648</v>
      </c>
      <c r="U12" s="248">
        <f t="shared" si="5"/>
        <v>237826</v>
      </c>
      <c r="V12" s="34">
        <f t="shared" si="6"/>
        <v>7.8410266329165021E-2</v>
      </c>
    </row>
    <row r="13" spans="1:22">
      <c r="A13" s="319">
        <v>2007</v>
      </c>
      <c r="B13" s="221">
        <v>8141</v>
      </c>
      <c r="C13" s="248">
        <v>145373</v>
      </c>
      <c r="D13" s="34">
        <f t="shared" si="0"/>
        <v>5.6000770431923398E-2</v>
      </c>
      <c r="E13" s="221">
        <v>6624</v>
      </c>
      <c r="F13" s="248">
        <v>111619</v>
      </c>
      <c r="G13" s="34">
        <f t="shared" si="1"/>
        <v>5.9344735215330721E-2</v>
      </c>
      <c r="H13" s="221"/>
      <c r="I13" s="248"/>
      <c r="J13" s="34"/>
      <c r="K13" s="221">
        <v>2</v>
      </c>
      <c r="L13" s="248">
        <v>33</v>
      </c>
      <c r="M13" s="34">
        <f t="shared" si="2"/>
        <v>6.0606060606060608E-2</v>
      </c>
      <c r="N13" s="221">
        <v>3</v>
      </c>
      <c r="O13" s="248">
        <v>45</v>
      </c>
      <c r="P13" s="34">
        <f t="shared" si="3"/>
        <v>6.6666666666666666E-2</v>
      </c>
      <c r="Q13" s="221">
        <v>274</v>
      </c>
      <c r="R13" s="248">
        <v>2453</v>
      </c>
      <c r="S13" s="34">
        <f t="shared" ref="S13:S23" si="7">IF(R13=0, "NA", Q13/R13)</f>
        <v>0.11169995923359152</v>
      </c>
      <c r="T13" s="221">
        <f t="shared" si="4"/>
        <v>15044</v>
      </c>
      <c r="U13" s="248">
        <f t="shared" si="5"/>
        <v>259523</v>
      </c>
      <c r="V13" s="34">
        <f t="shared" si="6"/>
        <v>5.7967887239281299E-2</v>
      </c>
    </row>
    <row r="14" spans="1:22">
      <c r="A14" s="319">
        <v>2008</v>
      </c>
      <c r="B14" s="221">
        <v>6725</v>
      </c>
      <c r="C14" s="248">
        <v>137019</v>
      </c>
      <c r="D14" s="34">
        <f t="shared" si="0"/>
        <v>4.9080784416759719E-2</v>
      </c>
      <c r="E14" s="221">
        <v>5424</v>
      </c>
      <c r="F14" s="248">
        <v>117209</v>
      </c>
      <c r="G14" s="34">
        <f t="shared" si="1"/>
        <v>4.6276309839688078E-2</v>
      </c>
      <c r="H14" s="221">
        <v>980</v>
      </c>
      <c r="I14" s="248">
        <v>9982</v>
      </c>
      <c r="J14" s="34">
        <f t="shared" ref="J14:J23" si="8">IF(I14=0, "NA", H14/I14)</f>
        <v>9.8176718092566617E-2</v>
      </c>
      <c r="K14" s="221">
        <v>5</v>
      </c>
      <c r="L14" s="248">
        <v>39</v>
      </c>
      <c r="M14" s="34">
        <f t="shared" si="2"/>
        <v>0.12820512820512819</v>
      </c>
      <c r="N14" s="221">
        <v>4</v>
      </c>
      <c r="O14" s="248">
        <v>59</v>
      </c>
      <c r="P14" s="34">
        <f t="shared" si="3"/>
        <v>6.7796610169491525E-2</v>
      </c>
      <c r="Q14" s="221">
        <v>381</v>
      </c>
      <c r="R14" s="248">
        <v>2882</v>
      </c>
      <c r="S14" s="34">
        <f t="shared" si="7"/>
        <v>0.1321998612074948</v>
      </c>
      <c r="T14" s="221">
        <f t="shared" si="4"/>
        <v>13519</v>
      </c>
      <c r="U14" s="248">
        <f t="shared" si="5"/>
        <v>267190</v>
      </c>
      <c r="V14" s="34">
        <f t="shared" si="6"/>
        <v>5.0596953478797863E-2</v>
      </c>
    </row>
    <row r="15" spans="1:22">
      <c r="A15" s="319">
        <v>2009</v>
      </c>
      <c r="B15" s="221">
        <v>4608</v>
      </c>
      <c r="C15" s="248">
        <v>122011</v>
      </c>
      <c r="D15" s="34">
        <f t="shared" si="0"/>
        <v>3.7767086574161349E-2</v>
      </c>
      <c r="E15" s="221">
        <v>3102</v>
      </c>
      <c r="F15" s="248">
        <v>78452</v>
      </c>
      <c r="G15" s="34">
        <f t="shared" si="1"/>
        <v>3.9540100953449245E-2</v>
      </c>
      <c r="H15" s="221">
        <v>619</v>
      </c>
      <c r="I15" s="248">
        <v>6543</v>
      </c>
      <c r="J15" s="34">
        <f t="shared" si="8"/>
        <v>9.4604921289928173E-2</v>
      </c>
      <c r="K15" s="221">
        <v>108</v>
      </c>
      <c r="L15" s="248">
        <v>795</v>
      </c>
      <c r="M15" s="34">
        <f t="shared" si="2"/>
        <v>0.13584905660377358</v>
      </c>
      <c r="N15" s="221">
        <v>24</v>
      </c>
      <c r="O15" s="248">
        <v>176</v>
      </c>
      <c r="P15" s="34">
        <f t="shared" si="3"/>
        <v>0.13636363636363635</v>
      </c>
      <c r="Q15" s="221">
        <v>107</v>
      </c>
      <c r="R15" s="248">
        <v>1013</v>
      </c>
      <c r="S15" s="34">
        <f t="shared" si="7"/>
        <v>0.10562685093780849</v>
      </c>
      <c r="T15" s="221">
        <f t="shared" si="4"/>
        <v>8568</v>
      </c>
      <c r="U15" s="248">
        <f t="shared" si="5"/>
        <v>208990</v>
      </c>
      <c r="V15" s="34">
        <f t="shared" si="6"/>
        <v>4.0997176898416192E-2</v>
      </c>
    </row>
    <row r="16" spans="1:22">
      <c r="A16" s="319">
        <v>2010</v>
      </c>
      <c r="B16" s="221">
        <v>4165</v>
      </c>
      <c r="C16" s="248">
        <v>140682</v>
      </c>
      <c r="D16" s="34">
        <f t="shared" si="0"/>
        <v>2.9605777569269701E-2</v>
      </c>
      <c r="E16" s="221">
        <v>3323</v>
      </c>
      <c r="F16" s="248">
        <v>111026</v>
      </c>
      <c r="G16" s="34">
        <f t="shared" si="1"/>
        <v>2.9929926323563848E-2</v>
      </c>
      <c r="H16" s="221">
        <v>529</v>
      </c>
      <c r="I16" s="248">
        <v>6365</v>
      </c>
      <c r="J16" s="34">
        <f t="shared" si="8"/>
        <v>8.3110761979575801E-2</v>
      </c>
      <c r="K16" s="221">
        <v>263</v>
      </c>
      <c r="L16" s="248">
        <v>1703</v>
      </c>
      <c r="M16" s="34">
        <f t="shared" si="2"/>
        <v>0.15443335290663535</v>
      </c>
      <c r="N16" s="221">
        <v>45</v>
      </c>
      <c r="O16" s="248">
        <v>293</v>
      </c>
      <c r="P16" s="34">
        <f t="shared" si="3"/>
        <v>0.15358361774744028</v>
      </c>
      <c r="Q16" s="221">
        <v>136</v>
      </c>
      <c r="R16" s="248">
        <v>1070</v>
      </c>
      <c r="S16" s="34">
        <f t="shared" si="7"/>
        <v>0.12710280373831775</v>
      </c>
      <c r="T16" s="221">
        <f t="shared" si="4"/>
        <v>8461</v>
      </c>
      <c r="U16" s="248">
        <f t="shared" si="5"/>
        <v>261139</v>
      </c>
      <c r="V16" s="34">
        <f t="shared" si="6"/>
        <v>3.2400369152060779E-2</v>
      </c>
    </row>
    <row r="17" spans="1:26">
      <c r="A17" s="319">
        <v>2011</v>
      </c>
      <c r="B17" s="221">
        <v>3676</v>
      </c>
      <c r="C17" s="248">
        <v>132435</v>
      </c>
      <c r="D17" s="34">
        <f t="shared" si="0"/>
        <v>2.7757012874240192E-2</v>
      </c>
      <c r="E17" s="221">
        <v>3354</v>
      </c>
      <c r="F17" s="248">
        <v>138955</v>
      </c>
      <c r="G17" s="34">
        <f t="shared" si="1"/>
        <v>2.4137310640135294E-2</v>
      </c>
      <c r="H17" s="221">
        <v>712</v>
      </c>
      <c r="I17" s="248">
        <v>10219</v>
      </c>
      <c r="J17" s="34">
        <f t="shared" si="8"/>
        <v>6.9674136412564827E-2</v>
      </c>
      <c r="K17" s="221">
        <v>165</v>
      </c>
      <c r="L17" s="248">
        <v>1644</v>
      </c>
      <c r="M17" s="34">
        <f t="shared" si="2"/>
        <v>0.10036496350364964</v>
      </c>
      <c r="N17" s="221">
        <v>55</v>
      </c>
      <c r="O17" s="248">
        <v>515</v>
      </c>
      <c r="P17" s="34">
        <f t="shared" si="3"/>
        <v>0.10679611650485436</v>
      </c>
      <c r="Q17" s="221">
        <v>499</v>
      </c>
      <c r="R17" s="248">
        <v>2932</v>
      </c>
      <c r="S17" s="34">
        <f t="shared" si="7"/>
        <v>0.17019099590723055</v>
      </c>
      <c r="T17" s="221">
        <f t="shared" si="4"/>
        <v>8461</v>
      </c>
      <c r="U17" s="248">
        <f t="shared" si="5"/>
        <v>286700</v>
      </c>
      <c r="V17" s="34">
        <f t="shared" si="6"/>
        <v>2.9511684687826997E-2</v>
      </c>
    </row>
    <row r="18" spans="1:26">
      <c r="A18" s="319">
        <v>2012</v>
      </c>
      <c r="B18" s="221">
        <v>3767</v>
      </c>
      <c r="C18" s="248">
        <v>159874</v>
      </c>
      <c r="D18" s="34">
        <f t="shared" si="0"/>
        <v>2.3562305315435905E-2</v>
      </c>
      <c r="E18" s="221">
        <v>2504</v>
      </c>
      <c r="F18" s="248">
        <v>131525</v>
      </c>
      <c r="G18" s="34">
        <f t="shared" si="1"/>
        <v>1.9038205664322374E-2</v>
      </c>
      <c r="H18" s="221">
        <v>511</v>
      </c>
      <c r="I18" s="248">
        <v>10323</v>
      </c>
      <c r="J18" s="34">
        <f t="shared" si="8"/>
        <v>4.9501114017243046E-2</v>
      </c>
      <c r="K18" s="221">
        <v>139</v>
      </c>
      <c r="L18" s="248">
        <v>2146</v>
      </c>
      <c r="M18" s="34">
        <f t="shared" si="2"/>
        <v>6.4771668219944081E-2</v>
      </c>
      <c r="N18" s="221">
        <v>76</v>
      </c>
      <c r="O18" s="248">
        <v>774</v>
      </c>
      <c r="P18" s="34">
        <f t="shared" si="3"/>
        <v>9.8191214470284241E-2</v>
      </c>
      <c r="Q18" s="221">
        <v>366</v>
      </c>
      <c r="R18" s="248">
        <v>2498</v>
      </c>
      <c r="S18" s="34">
        <f t="shared" si="7"/>
        <v>0.14651721377101681</v>
      </c>
      <c r="T18" s="221">
        <f t="shared" si="4"/>
        <v>7363</v>
      </c>
      <c r="U18" s="248">
        <f t="shared" si="5"/>
        <v>307140</v>
      </c>
      <c r="V18" s="34">
        <f t="shared" si="6"/>
        <v>2.3972781142150158E-2</v>
      </c>
    </row>
    <row r="19" spans="1:26">
      <c r="A19" s="319">
        <v>2013</v>
      </c>
      <c r="B19" s="221">
        <v>4323</v>
      </c>
      <c r="C19" s="248">
        <v>178828</v>
      </c>
      <c r="D19" s="34">
        <f t="shared" si="0"/>
        <v>2.4174066700964055E-2</v>
      </c>
      <c r="E19" s="221">
        <v>2092</v>
      </c>
      <c r="F19" s="248">
        <v>140102</v>
      </c>
      <c r="G19" s="34">
        <f t="shared" si="1"/>
        <v>1.4931978130219412E-2</v>
      </c>
      <c r="H19" s="221">
        <v>371</v>
      </c>
      <c r="I19" s="248">
        <v>9348</v>
      </c>
      <c r="J19" s="34">
        <f t="shared" si="8"/>
        <v>3.9687633718442444E-2</v>
      </c>
      <c r="K19" s="221">
        <v>121</v>
      </c>
      <c r="L19" s="248">
        <v>2146</v>
      </c>
      <c r="M19" s="34">
        <f t="shared" si="2"/>
        <v>5.6383970177073625E-2</v>
      </c>
      <c r="N19" s="221">
        <v>48</v>
      </c>
      <c r="O19" s="248">
        <v>544</v>
      </c>
      <c r="P19" s="34">
        <f t="shared" si="3"/>
        <v>8.8235294117647065E-2</v>
      </c>
      <c r="Q19" s="221">
        <v>259</v>
      </c>
      <c r="R19" s="248">
        <v>2035</v>
      </c>
      <c r="S19" s="34">
        <f t="shared" si="7"/>
        <v>0.12727272727272726</v>
      </c>
      <c r="T19" s="221">
        <f t="shared" si="4"/>
        <v>7214</v>
      </c>
      <c r="U19" s="248">
        <f t="shared" si="5"/>
        <v>333003</v>
      </c>
      <c r="V19" s="34">
        <f t="shared" si="6"/>
        <v>2.1663468497280805E-2</v>
      </c>
    </row>
    <row r="20" spans="1:26">
      <c r="A20" s="319">
        <v>2014</v>
      </c>
      <c r="B20" s="221">
        <v>2548</v>
      </c>
      <c r="C20" s="248">
        <v>157608</v>
      </c>
      <c r="D20" s="34">
        <f t="shared" si="0"/>
        <v>1.6166692046089032E-2</v>
      </c>
      <c r="E20" s="221">
        <v>1989</v>
      </c>
      <c r="F20" s="248">
        <v>166413</v>
      </c>
      <c r="G20" s="34">
        <f t="shared" si="1"/>
        <v>1.1952191235059761E-2</v>
      </c>
      <c r="H20" s="221">
        <v>296</v>
      </c>
      <c r="I20" s="248">
        <v>10725</v>
      </c>
      <c r="J20" s="34">
        <f t="shared" si="8"/>
        <v>2.7599067599067599E-2</v>
      </c>
      <c r="K20" s="221">
        <v>86</v>
      </c>
      <c r="L20" s="248">
        <v>2879</v>
      </c>
      <c r="M20" s="34">
        <f t="shared" si="2"/>
        <v>2.9871483153872874E-2</v>
      </c>
      <c r="N20" s="221">
        <v>67</v>
      </c>
      <c r="O20" s="248">
        <v>1315</v>
      </c>
      <c r="P20" s="34">
        <f t="shared" si="3"/>
        <v>5.095057034220532E-2</v>
      </c>
      <c r="Q20" s="221">
        <v>203</v>
      </c>
      <c r="R20" s="248">
        <v>2100</v>
      </c>
      <c r="S20" s="34">
        <f t="shared" si="7"/>
        <v>9.6666666666666665E-2</v>
      </c>
      <c r="T20" s="221">
        <f t="shared" si="4"/>
        <v>5189</v>
      </c>
      <c r="U20" s="248">
        <f t="shared" si="5"/>
        <v>341040</v>
      </c>
      <c r="V20" s="34">
        <f t="shared" si="6"/>
        <v>1.521522402064274E-2</v>
      </c>
    </row>
    <row r="21" spans="1:26">
      <c r="A21" s="319">
        <v>2015</v>
      </c>
      <c r="B21" s="221">
        <v>2340</v>
      </c>
      <c r="C21" s="248">
        <v>155780</v>
      </c>
      <c r="D21" s="34">
        <f t="shared" si="0"/>
        <v>1.5021183720631661E-2</v>
      </c>
      <c r="E21" s="221">
        <v>1437</v>
      </c>
      <c r="F21" s="248">
        <v>180679</v>
      </c>
      <c r="G21" s="34">
        <f t="shared" si="1"/>
        <v>7.9533315991343768E-3</v>
      </c>
      <c r="H21" s="221">
        <v>387</v>
      </c>
      <c r="I21" s="248">
        <v>17916</v>
      </c>
      <c r="J21" s="34">
        <f t="shared" si="8"/>
        <v>2.1600803750837241E-2</v>
      </c>
      <c r="K21" s="221">
        <v>31</v>
      </c>
      <c r="L21" s="248">
        <v>1375</v>
      </c>
      <c r="M21" s="34">
        <f t="shared" si="2"/>
        <v>2.2545454545454546E-2</v>
      </c>
      <c r="N21" s="221">
        <v>38</v>
      </c>
      <c r="O21" s="248">
        <v>1228</v>
      </c>
      <c r="P21" s="34">
        <f t="shared" si="3"/>
        <v>3.0944625407166124E-2</v>
      </c>
      <c r="Q21" s="221">
        <v>213</v>
      </c>
      <c r="R21" s="248">
        <v>3458</v>
      </c>
      <c r="S21" s="34">
        <f t="shared" si="7"/>
        <v>6.1596298438403703E-2</v>
      </c>
      <c r="T21" s="221">
        <f t="shared" si="4"/>
        <v>4446</v>
      </c>
      <c r="U21" s="248">
        <f t="shared" si="5"/>
        <v>360436</v>
      </c>
      <c r="V21" s="34">
        <f t="shared" si="6"/>
        <v>1.2335060870723235E-2</v>
      </c>
    </row>
    <row r="22" spans="1:26">
      <c r="A22" s="319">
        <v>2016</v>
      </c>
      <c r="B22" s="221">
        <v>845</v>
      </c>
      <c r="C22" s="248">
        <v>34273</v>
      </c>
      <c r="D22" s="34">
        <f t="shared" si="0"/>
        <v>2.465497622034838E-2</v>
      </c>
      <c r="E22" s="221">
        <v>456</v>
      </c>
      <c r="F22" s="248">
        <v>34647</v>
      </c>
      <c r="G22" s="34">
        <f t="shared" si="1"/>
        <v>1.3161312667763443E-2</v>
      </c>
      <c r="H22" s="221">
        <v>68</v>
      </c>
      <c r="I22" s="248">
        <v>2053</v>
      </c>
      <c r="J22" s="34">
        <f t="shared" si="8"/>
        <v>3.3122260107160253E-2</v>
      </c>
      <c r="K22" s="221">
        <v>11</v>
      </c>
      <c r="L22" s="248">
        <v>125</v>
      </c>
      <c r="M22" s="34">
        <f t="shared" si="2"/>
        <v>8.7999999999999995E-2</v>
      </c>
      <c r="N22" s="221">
        <v>8</v>
      </c>
      <c r="O22" s="248">
        <v>162</v>
      </c>
      <c r="P22" s="34">
        <f t="shared" si="3"/>
        <v>4.9382716049382713E-2</v>
      </c>
      <c r="Q22" s="221">
        <v>41</v>
      </c>
      <c r="R22" s="248">
        <v>379</v>
      </c>
      <c r="S22" s="34">
        <f t="shared" si="7"/>
        <v>0.10817941952506596</v>
      </c>
      <c r="T22" s="221">
        <f t="shared" si="4"/>
        <v>1429</v>
      </c>
      <c r="U22" s="248">
        <f t="shared" si="5"/>
        <v>71639</v>
      </c>
      <c r="V22" s="34">
        <f t="shared" si="6"/>
        <v>1.9947235444380856E-2</v>
      </c>
    </row>
    <row r="23" spans="1:26" ht="13.5" thickBot="1">
      <c r="A23" s="319">
        <v>2017</v>
      </c>
      <c r="B23" s="275">
        <v>68</v>
      </c>
      <c r="C23" s="283">
        <v>619</v>
      </c>
      <c r="D23" s="162">
        <f t="shared" si="0"/>
        <v>0.1098546042003231</v>
      </c>
      <c r="E23" s="275">
        <v>21</v>
      </c>
      <c r="F23" s="283">
        <v>128</v>
      </c>
      <c r="G23" s="162">
        <f t="shared" si="1"/>
        <v>0.1640625</v>
      </c>
      <c r="H23" s="275">
        <v>0</v>
      </c>
      <c r="I23" s="283">
        <v>3</v>
      </c>
      <c r="J23" s="162">
        <f t="shared" si="8"/>
        <v>0</v>
      </c>
      <c r="K23" s="275">
        <v>0</v>
      </c>
      <c r="L23" s="283">
        <v>0</v>
      </c>
      <c r="M23" s="162" t="str">
        <f t="shared" si="2"/>
        <v>NA</v>
      </c>
      <c r="N23" s="275">
        <v>0</v>
      </c>
      <c r="O23" s="283">
        <v>0</v>
      </c>
      <c r="P23" s="162" t="str">
        <f t="shared" si="3"/>
        <v>NA</v>
      </c>
      <c r="Q23" s="275">
        <v>0</v>
      </c>
      <c r="R23" s="283">
        <v>2</v>
      </c>
      <c r="S23" s="162">
        <f t="shared" si="7"/>
        <v>0</v>
      </c>
      <c r="T23" s="275">
        <f t="shared" si="4"/>
        <v>89</v>
      </c>
      <c r="U23" s="283">
        <f t="shared" si="5"/>
        <v>752</v>
      </c>
      <c r="V23" s="162">
        <f t="shared" si="6"/>
        <v>0.11835106382978723</v>
      </c>
    </row>
    <row r="24" spans="1:26" ht="13.5" thickBot="1">
      <c r="A24" s="35" t="s">
        <v>6</v>
      </c>
      <c r="B24" s="115">
        <f>SUM(B8:B23)</f>
        <v>103259</v>
      </c>
      <c r="C24" s="161">
        <f>SUM(C8:C23)</f>
        <v>1920852</v>
      </c>
      <c r="D24" s="42">
        <f>B24/C24</f>
        <v>5.3756874553583515E-2</v>
      </c>
      <c r="E24" s="115">
        <f>SUM(E8:E23)</f>
        <v>83455</v>
      </c>
      <c r="F24" s="161">
        <f>SUM(F8:F23)</f>
        <v>1694764</v>
      </c>
      <c r="G24" s="42">
        <f>E24/F24</f>
        <v>4.9242844431437061E-2</v>
      </c>
      <c r="H24" s="115">
        <f>SUM(H8:H23)</f>
        <v>4473</v>
      </c>
      <c r="I24" s="161">
        <f>SUM(I8:I23)</f>
        <v>83477</v>
      </c>
      <c r="J24" s="42">
        <f>H24/I24</f>
        <v>5.3583621835954817E-2</v>
      </c>
      <c r="K24" s="115">
        <f>SUM(K8:K23)</f>
        <v>1028</v>
      </c>
      <c r="L24" s="161">
        <f>SUM(L8:L23)</f>
        <v>14270</v>
      </c>
      <c r="M24" s="42">
        <f>K24/L24</f>
        <v>7.2039243167484238E-2</v>
      </c>
      <c r="N24" s="115">
        <f>SUM(N8:N23)</f>
        <v>372</v>
      </c>
      <c r="O24" s="161">
        <f>SUM(O8:O23)</f>
        <v>5180</v>
      </c>
      <c r="P24" s="42">
        <f>N24/O24</f>
        <v>7.1814671814671813E-2</v>
      </c>
      <c r="Q24" s="115">
        <f>SUM(Q8:Q23)</f>
        <v>2479</v>
      </c>
      <c r="R24" s="161">
        <f>SUM(R8:R23)</f>
        <v>20822</v>
      </c>
      <c r="S24" s="42">
        <f>Q24/R24</f>
        <v>0.11905676688118336</v>
      </c>
      <c r="T24" s="115">
        <f>SUM(T8:T23)</f>
        <v>195066</v>
      </c>
      <c r="U24" s="161">
        <f>SUM(U8:U23)</f>
        <v>3739365</v>
      </c>
      <c r="V24" s="42">
        <f>T24/U24</f>
        <v>5.2165541475624876E-2</v>
      </c>
    </row>
    <row r="25" spans="1:26" s="229" customFormat="1">
      <c r="A25" s="214"/>
      <c r="B25" s="241"/>
      <c r="C25" s="241"/>
      <c r="D25" s="246"/>
      <c r="E25" s="241"/>
      <c r="F25" s="241"/>
      <c r="G25" s="246"/>
      <c r="H25" s="241"/>
      <c r="I25" s="241"/>
      <c r="J25" s="246"/>
      <c r="N25" s="241"/>
      <c r="O25" s="241"/>
      <c r="P25" s="246"/>
      <c r="Q25" s="241"/>
      <c r="R25" s="241"/>
      <c r="S25" s="246"/>
      <c r="T25" s="241"/>
      <c r="U25" s="241"/>
      <c r="V25" s="246"/>
      <c r="W25" s="241"/>
    </row>
    <row r="26" spans="1:26">
      <c r="Q26" s="229"/>
      <c r="R26" s="229"/>
      <c r="S26" s="235"/>
      <c r="T26" s="360"/>
      <c r="U26" s="229"/>
      <c r="V26" s="229"/>
      <c r="W26" s="229"/>
      <c r="X26" s="229"/>
      <c r="Y26" s="229"/>
      <c r="Z26" s="229"/>
    </row>
    <row r="27" spans="1:26" ht="12.75" customHeight="1"/>
    <row r="30" spans="1:26">
      <c r="Q30" s="229"/>
      <c r="R30" s="229"/>
      <c r="S30" s="229"/>
      <c r="T30" s="229"/>
    </row>
    <row r="31" spans="1:26">
      <c r="Q31" s="229"/>
      <c r="R31" s="229"/>
      <c r="S31" s="229"/>
      <c r="T31" s="229"/>
    </row>
    <row r="32" spans="1:26">
      <c r="Q32" s="229"/>
      <c r="R32" s="229"/>
      <c r="S32" s="229"/>
      <c r="T32" s="229"/>
    </row>
    <row r="33" spans="17:20">
      <c r="Q33" s="229"/>
      <c r="R33" s="229"/>
      <c r="S33" s="229"/>
      <c r="T33" s="229"/>
    </row>
    <row r="34" spans="17:20">
      <c r="Q34" s="229"/>
      <c r="R34" s="229"/>
      <c r="S34" s="229"/>
      <c r="T34" s="229"/>
    </row>
    <row r="35" spans="17:20">
      <c r="Q35" s="229"/>
      <c r="R35" s="229"/>
      <c r="S35" s="229"/>
      <c r="T35" s="229"/>
    </row>
    <row r="36" spans="17:20">
      <c r="Q36" s="229"/>
      <c r="R36" s="229"/>
      <c r="S36" s="229"/>
      <c r="T36" s="229"/>
    </row>
    <row r="37" spans="17:20">
      <c r="Q37" s="229"/>
      <c r="R37" s="229"/>
      <c r="S37" s="229"/>
      <c r="T37" s="229"/>
    </row>
    <row r="38" spans="17:20">
      <c r="Q38" s="332"/>
      <c r="R38" s="332"/>
      <c r="S38" s="229"/>
      <c r="T38" s="229"/>
    </row>
    <row r="39" spans="17:20">
      <c r="Q39" s="334"/>
      <c r="R39" s="334"/>
      <c r="S39" s="229"/>
      <c r="T39" s="229"/>
    </row>
    <row r="40" spans="17:20">
      <c r="Q40" s="334"/>
      <c r="R40" s="334"/>
      <c r="S40" s="229"/>
      <c r="T40" s="229"/>
    </row>
    <row r="41" spans="17:20">
      <c r="Q41" s="334"/>
      <c r="R41" s="334"/>
      <c r="S41" s="229"/>
      <c r="T41" s="229"/>
    </row>
    <row r="42" spans="17:20">
      <c r="Q42" s="334"/>
      <c r="R42" s="334"/>
      <c r="S42" s="229"/>
      <c r="T42" s="229"/>
    </row>
    <row r="43" spans="17:20">
      <c r="Q43" s="334"/>
      <c r="R43" s="334"/>
      <c r="S43" s="229"/>
      <c r="T43" s="229"/>
    </row>
    <row r="44" spans="17:20">
      <c r="Q44" s="334"/>
      <c r="R44" s="334"/>
      <c r="S44" s="229"/>
      <c r="T44" s="229"/>
    </row>
    <row r="45" spans="17:20">
      <c r="Q45" s="334"/>
      <c r="R45" s="334"/>
      <c r="S45" s="229"/>
      <c r="T45" s="229"/>
    </row>
    <row r="46" spans="17:20">
      <c r="Q46" s="334"/>
      <c r="R46" s="334"/>
      <c r="S46" s="229"/>
      <c r="T46" s="229"/>
    </row>
    <row r="47" spans="17:20">
      <c r="Q47" s="333"/>
      <c r="R47" s="334"/>
      <c r="S47" s="229"/>
      <c r="T47" s="229"/>
    </row>
    <row r="48" spans="17:20">
      <c r="Q48" s="333"/>
      <c r="R48" s="333"/>
      <c r="S48" s="229"/>
      <c r="T48" s="229"/>
    </row>
    <row r="49" spans="17:30" ht="13.5" customHeight="1">
      <c r="Q49" s="333"/>
      <c r="R49" s="333"/>
      <c r="S49" s="229"/>
      <c r="T49" s="229"/>
    </row>
    <row r="50" spans="17:30">
      <c r="Q50" s="333"/>
      <c r="R50" s="333"/>
      <c r="S50" s="229"/>
      <c r="T50" s="229"/>
    </row>
    <row r="51" spans="17:30">
      <c r="Q51" s="333"/>
      <c r="R51" s="333"/>
      <c r="S51" s="229"/>
      <c r="T51" s="229"/>
    </row>
    <row r="52" spans="17:30">
      <c r="Q52" s="333"/>
      <c r="R52" s="333"/>
      <c r="S52" s="229"/>
      <c r="T52" s="229"/>
    </row>
    <row r="53" spans="17:30">
      <c r="Q53" s="333"/>
      <c r="R53" s="333"/>
      <c r="S53" s="229"/>
      <c r="T53" s="229"/>
    </row>
    <row r="54" spans="17:30">
      <c r="Q54" s="229"/>
      <c r="R54" s="365"/>
      <c r="S54" s="365"/>
      <c r="T54" s="365"/>
      <c r="U54" s="366"/>
      <c r="V54" s="365"/>
      <c r="W54" s="365"/>
      <c r="X54" s="365"/>
      <c r="Y54" s="366"/>
      <c r="Z54" s="353"/>
      <c r="AA54" s="333"/>
      <c r="AB54" s="333"/>
      <c r="AC54" s="229"/>
      <c r="AD54" s="229"/>
    </row>
    <row r="55" spans="17:30">
      <c r="Q55" s="229"/>
      <c r="R55" s="365"/>
      <c r="S55" s="365"/>
      <c r="T55" s="365"/>
      <c r="U55" s="365"/>
      <c r="V55" s="365"/>
      <c r="W55" s="365"/>
      <c r="X55" s="365"/>
      <c r="Y55" s="366"/>
      <c r="Z55" s="353"/>
      <c r="AA55" s="229"/>
      <c r="AB55" s="229"/>
      <c r="AC55" s="229"/>
      <c r="AD55" s="229"/>
    </row>
    <row r="56" spans="17:30">
      <c r="Q56" s="229"/>
      <c r="R56" s="365"/>
      <c r="S56" s="365"/>
      <c r="T56" s="365"/>
      <c r="U56" s="365"/>
      <c r="V56" s="365"/>
      <c r="W56" s="365"/>
      <c r="X56" s="365"/>
      <c r="Y56" s="366"/>
      <c r="Z56" s="353"/>
      <c r="AA56" s="229"/>
      <c r="AB56" s="229"/>
      <c r="AC56" s="229"/>
      <c r="AD56" s="229"/>
    </row>
    <row r="57" spans="17:30">
      <c r="Q57" s="229"/>
      <c r="R57" s="365"/>
      <c r="S57" s="365"/>
      <c r="T57" s="365"/>
      <c r="U57" s="365"/>
      <c r="V57" s="365"/>
      <c r="W57" s="365"/>
      <c r="X57" s="365"/>
      <c r="Y57" s="366"/>
      <c r="Z57" s="353"/>
      <c r="AA57" s="229"/>
      <c r="AB57" s="229"/>
      <c r="AC57" s="229"/>
      <c r="AD57" s="229"/>
    </row>
    <row r="58" spans="17:30">
      <c r="Q58" s="229"/>
      <c r="R58" s="365"/>
      <c r="S58" s="365"/>
      <c r="T58" s="365"/>
      <c r="U58" s="365"/>
      <c r="V58" s="365"/>
      <c r="W58" s="365"/>
      <c r="X58" s="365"/>
      <c r="Y58" s="366"/>
      <c r="Z58" s="353"/>
      <c r="AA58" s="229"/>
      <c r="AB58" s="229"/>
      <c r="AC58" s="229"/>
      <c r="AD58" s="229"/>
    </row>
    <row r="59" spans="17:30">
      <c r="Q59" s="229"/>
      <c r="R59" s="365"/>
      <c r="S59" s="365"/>
      <c r="T59" s="365"/>
      <c r="U59" s="365"/>
      <c r="V59" s="365"/>
      <c r="W59" s="365"/>
      <c r="X59" s="365"/>
      <c r="Y59" s="366"/>
      <c r="Z59" s="353"/>
      <c r="AA59" s="229"/>
      <c r="AB59" s="229"/>
      <c r="AC59" s="229"/>
      <c r="AD59" s="229"/>
    </row>
    <row r="60" spans="17:30">
      <c r="Q60" s="229"/>
      <c r="R60" s="365"/>
      <c r="S60" s="365"/>
      <c r="T60" s="365"/>
      <c r="U60" s="365"/>
      <c r="V60" s="365"/>
      <c r="W60" s="365"/>
      <c r="X60" s="365"/>
      <c r="Y60" s="366"/>
      <c r="Z60" s="353"/>
      <c r="AA60" s="229"/>
      <c r="AB60" s="229"/>
      <c r="AC60" s="229"/>
      <c r="AD60" s="229"/>
    </row>
    <row r="61" spans="17:30">
      <c r="Q61" s="229"/>
      <c r="R61" s="365"/>
      <c r="S61" s="365"/>
      <c r="T61" s="365"/>
      <c r="U61" s="365"/>
      <c r="V61" s="365"/>
      <c r="W61" s="365"/>
      <c r="X61" s="365"/>
      <c r="Y61" s="366"/>
      <c r="Z61" s="353"/>
      <c r="AA61" s="229"/>
      <c r="AB61" s="229"/>
      <c r="AC61" s="229"/>
      <c r="AD61" s="229"/>
    </row>
    <row r="62" spans="17:30">
      <c r="Q62" s="229"/>
      <c r="R62" s="365"/>
      <c r="S62" s="365"/>
      <c r="T62" s="365"/>
      <c r="U62" s="365"/>
      <c r="V62" s="365"/>
      <c r="W62" s="365"/>
      <c r="X62" s="365"/>
      <c r="Y62" s="366"/>
      <c r="Z62" s="352"/>
      <c r="AA62" s="332"/>
      <c r="AB62" s="332"/>
      <c r="AC62" s="229"/>
      <c r="AD62" s="229"/>
    </row>
    <row r="63" spans="17:30">
      <c r="U63" s="333"/>
      <c r="V63" s="333"/>
      <c r="W63" s="333"/>
      <c r="X63" s="333"/>
      <c r="Y63" s="333"/>
      <c r="Z63" s="333"/>
      <c r="AA63" s="334"/>
      <c r="AB63" s="334"/>
      <c r="AC63" s="229"/>
      <c r="AD63" s="229"/>
    </row>
    <row r="64" spans="17:30">
      <c r="U64" s="333"/>
      <c r="V64" s="333"/>
      <c r="W64" s="333"/>
      <c r="X64" s="333"/>
      <c r="Y64" s="333"/>
      <c r="Z64" s="333"/>
      <c r="AA64" s="334"/>
      <c r="AB64" s="334"/>
      <c r="AC64" s="229"/>
      <c r="AD64" s="229"/>
    </row>
    <row r="65" spans="21:30">
      <c r="U65" s="333"/>
      <c r="V65" s="333"/>
      <c r="W65" s="333"/>
      <c r="X65" s="333"/>
      <c r="Y65" s="333"/>
      <c r="Z65" s="333"/>
      <c r="AA65" s="334"/>
      <c r="AB65" s="334"/>
      <c r="AC65" s="229"/>
      <c r="AD65" s="229"/>
    </row>
    <row r="66" spans="21:30">
      <c r="U66" s="333"/>
      <c r="V66" s="333"/>
      <c r="W66" s="333"/>
      <c r="X66" s="333"/>
      <c r="Y66" s="333"/>
      <c r="Z66" s="333"/>
      <c r="AA66" s="334"/>
      <c r="AB66" s="334"/>
      <c r="AC66" s="229"/>
      <c r="AD66" s="229"/>
    </row>
    <row r="67" spans="21:30">
      <c r="U67" s="333"/>
      <c r="V67" s="333"/>
      <c r="W67" s="333"/>
      <c r="X67" s="333"/>
      <c r="Y67" s="333"/>
      <c r="Z67" s="333"/>
      <c r="AA67" s="334"/>
      <c r="AB67" s="334"/>
      <c r="AC67" s="229"/>
      <c r="AD67" s="229"/>
    </row>
    <row r="68" spans="21:30">
      <c r="U68" s="333"/>
      <c r="V68" s="333"/>
      <c r="W68" s="333"/>
      <c r="X68" s="333"/>
      <c r="Y68" s="333"/>
      <c r="Z68" s="333"/>
      <c r="AA68" s="334"/>
      <c r="AB68" s="334"/>
      <c r="AC68" s="229"/>
      <c r="AD68" s="229"/>
    </row>
    <row r="69" spans="21:30" ht="13.5" customHeight="1">
      <c r="U69" s="333"/>
      <c r="V69" s="333"/>
      <c r="W69" s="333"/>
      <c r="X69" s="333"/>
      <c r="Y69" s="333"/>
      <c r="Z69" s="333"/>
      <c r="AA69" s="334"/>
      <c r="AB69" s="334"/>
      <c r="AC69" s="229"/>
      <c r="AD69" s="229"/>
    </row>
    <row r="70" spans="21:30">
      <c r="U70" s="333"/>
      <c r="V70" s="333"/>
      <c r="W70" s="333"/>
      <c r="X70" s="333"/>
      <c r="Y70" s="333"/>
      <c r="Z70" s="333"/>
      <c r="AA70" s="334"/>
      <c r="AB70" s="334"/>
      <c r="AC70" s="229"/>
      <c r="AD70" s="229"/>
    </row>
    <row r="71" spans="21:30">
      <c r="U71" s="333"/>
      <c r="V71" s="333"/>
      <c r="W71" s="333"/>
      <c r="X71" s="333"/>
      <c r="Y71" s="333"/>
      <c r="Z71" s="333"/>
      <c r="AA71" s="333"/>
      <c r="AB71" s="333"/>
      <c r="AC71" s="229"/>
      <c r="AD71" s="229"/>
    </row>
    <row r="72" spans="21:30">
      <c r="U72" s="333"/>
      <c r="V72" s="333"/>
      <c r="W72" s="333"/>
      <c r="X72" s="333"/>
      <c r="Y72" s="333"/>
      <c r="Z72" s="333"/>
      <c r="AA72" s="333"/>
      <c r="AB72" s="333"/>
      <c r="AC72" s="229"/>
      <c r="AD72" s="229"/>
    </row>
    <row r="73" spans="21:30">
      <c r="U73" s="333"/>
      <c r="V73" s="333"/>
      <c r="W73" s="333"/>
      <c r="X73" s="333"/>
      <c r="Y73" s="333"/>
      <c r="Z73" s="333"/>
      <c r="AA73" s="333"/>
      <c r="AB73" s="333"/>
      <c r="AC73" s="229"/>
      <c r="AD73" s="229"/>
    </row>
    <row r="74" spans="21:30">
      <c r="U74" s="333"/>
      <c r="V74" s="333"/>
      <c r="W74" s="333"/>
      <c r="X74" s="333"/>
      <c r="Y74" s="333"/>
      <c r="Z74" s="333"/>
      <c r="AA74" s="333"/>
      <c r="AB74" s="333"/>
      <c r="AC74" s="229"/>
      <c r="AD74" s="229"/>
    </row>
    <row r="75" spans="21:30">
      <c r="U75" s="333"/>
      <c r="V75" s="333"/>
      <c r="W75" s="333"/>
      <c r="X75" s="333"/>
      <c r="Y75" s="333"/>
      <c r="Z75" s="333"/>
      <c r="AA75" s="333"/>
      <c r="AB75" s="333"/>
      <c r="AC75" s="229"/>
      <c r="AD75" s="229"/>
    </row>
    <row r="76" spans="21:30">
      <c r="U76" s="333"/>
      <c r="V76" s="333"/>
      <c r="W76" s="333"/>
      <c r="X76" s="333"/>
      <c r="Y76" s="333"/>
      <c r="Z76" s="333"/>
      <c r="AA76" s="333"/>
      <c r="AB76" s="333"/>
      <c r="AC76" s="229"/>
      <c r="AD76" s="229"/>
    </row>
    <row r="77" spans="21:30">
      <c r="U77" s="333"/>
      <c r="V77" s="333"/>
      <c r="W77" s="333"/>
      <c r="X77" s="333"/>
      <c r="Y77" s="333"/>
      <c r="Z77" s="333"/>
      <c r="AA77" s="333"/>
      <c r="AB77" s="333"/>
      <c r="AC77" s="229"/>
      <c r="AD77" s="229"/>
    </row>
    <row r="78" spans="21:30">
      <c r="U78" s="333"/>
      <c r="V78" s="334"/>
      <c r="W78" s="334"/>
      <c r="X78" s="333"/>
      <c r="Y78" s="333"/>
      <c r="Z78" s="333"/>
      <c r="AA78" s="333"/>
      <c r="AB78" s="333"/>
      <c r="AC78" s="229"/>
      <c r="AD78" s="229"/>
    </row>
    <row r="79" spans="21:30">
      <c r="U79" s="333"/>
      <c r="V79" s="334"/>
      <c r="W79" s="334"/>
      <c r="X79" s="334"/>
      <c r="Y79" s="334"/>
      <c r="Z79" s="333"/>
      <c r="AA79" s="334"/>
      <c r="AB79" s="334"/>
      <c r="AC79" s="229"/>
      <c r="AD79" s="229"/>
    </row>
    <row r="80" spans="21:30">
      <c r="U80" s="229"/>
      <c r="V80" s="229"/>
      <c r="W80" s="229"/>
      <c r="X80" s="229"/>
      <c r="Y80" s="229"/>
      <c r="Z80" s="229"/>
      <c r="AA80" s="229"/>
      <c r="AB80" s="229"/>
      <c r="AC80" s="229"/>
      <c r="AD80" s="229"/>
    </row>
    <row r="81" spans="21:30">
      <c r="U81" s="229"/>
      <c r="V81" s="229"/>
      <c r="W81" s="229"/>
      <c r="X81" s="229"/>
      <c r="Y81" s="229"/>
      <c r="Z81" s="229"/>
      <c r="AA81" s="229"/>
      <c r="AB81" s="229"/>
      <c r="AC81" s="229"/>
      <c r="AD81" s="229"/>
    </row>
    <row r="82" spans="21:30">
      <c r="U82" s="229"/>
      <c r="V82" s="229"/>
      <c r="W82" s="229"/>
      <c r="X82" s="229"/>
      <c r="Y82" s="229"/>
      <c r="Z82" s="229"/>
      <c r="AA82" s="229"/>
      <c r="AB82" s="229"/>
      <c r="AC82" s="229"/>
      <c r="AD82" s="229"/>
    </row>
    <row r="83" spans="21:30">
      <c r="U83" s="229"/>
      <c r="V83" s="229"/>
      <c r="W83" s="229"/>
      <c r="X83" s="229"/>
      <c r="Y83" s="229"/>
      <c r="Z83" s="229"/>
      <c r="AA83" s="229"/>
      <c r="AB83" s="229"/>
      <c r="AC83" s="229"/>
      <c r="AD83" s="229"/>
    </row>
    <row r="84" spans="21:30">
      <c r="U84" s="229"/>
      <c r="V84" s="229"/>
      <c r="W84" s="229"/>
      <c r="X84" s="229"/>
      <c r="Y84" s="229"/>
      <c r="Z84" s="229"/>
      <c r="AA84" s="229"/>
      <c r="AB84" s="229"/>
      <c r="AC84" s="229"/>
      <c r="AD84" s="229"/>
    </row>
    <row r="85" spans="21:30">
      <c r="U85" s="229"/>
      <c r="V85" s="229"/>
      <c r="W85" s="229"/>
      <c r="X85" s="229"/>
      <c r="Y85" s="229"/>
      <c r="Z85" s="229"/>
      <c r="AA85" s="229"/>
      <c r="AB85" s="229"/>
      <c r="AC85" s="229"/>
      <c r="AD85" s="229"/>
    </row>
    <row r="86" spans="21:30">
      <c r="U86" s="229"/>
      <c r="V86" s="229"/>
      <c r="W86" s="229"/>
      <c r="X86" s="229"/>
      <c r="Y86" s="229"/>
      <c r="Z86" s="229"/>
      <c r="AA86" s="229"/>
      <c r="AB86" s="229"/>
      <c r="AC86" s="229"/>
      <c r="AD86" s="229"/>
    </row>
    <row r="87" spans="21:30">
      <c r="U87" s="229"/>
      <c r="V87" s="229"/>
      <c r="W87" s="229"/>
      <c r="X87" s="229"/>
      <c r="Y87" s="229"/>
      <c r="Z87" s="229"/>
      <c r="AA87" s="229"/>
      <c r="AB87" s="229"/>
      <c r="AC87" s="229"/>
      <c r="AD87" s="229"/>
    </row>
    <row r="88" spans="21:30">
      <c r="U88" s="229"/>
      <c r="V88" s="229"/>
      <c r="W88" s="229"/>
      <c r="X88" s="229"/>
      <c r="Y88" s="229"/>
      <c r="Z88" s="229"/>
      <c r="AA88" s="229"/>
      <c r="AB88" s="229"/>
      <c r="AC88" s="229"/>
      <c r="AD88" s="229"/>
    </row>
    <row r="89" spans="21:30">
      <c r="U89" s="229"/>
      <c r="V89" s="229"/>
      <c r="W89" s="229"/>
      <c r="X89" s="229"/>
      <c r="Y89" s="229"/>
      <c r="Z89" s="229"/>
      <c r="AA89" s="229"/>
      <c r="AB89" s="229"/>
      <c r="AC89" s="229"/>
      <c r="AD89" s="229"/>
    </row>
    <row r="90" spans="21:30">
      <c r="U90" s="229"/>
      <c r="V90" s="229"/>
      <c r="W90" s="229"/>
      <c r="X90" s="229"/>
      <c r="Y90" s="229"/>
      <c r="Z90" s="229"/>
      <c r="AA90" s="229"/>
      <c r="AB90" s="229"/>
      <c r="AC90" s="229"/>
      <c r="AD90" s="229"/>
    </row>
    <row r="91" spans="21:30">
      <c r="U91" s="229"/>
      <c r="V91" s="229"/>
      <c r="W91" s="229"/>
      <c r="X91" s="229"/>
      <c r="Y91" s="229"/>
      <c r="Z91" s="229"/>
      <c r="AA91" s="229"/>
      <c r="AB91" s="229"/>
      <c r="AC91" s="229"/>
      <c r="AD91" s="229"/>
    </row>
    <row r="92" spans="21:30">
      <c r="U92" s="229"/>
      <c r="V92" s="229"/>
      <c r="W92" s="229"/>
      <c r="X92" s="229"/>
      <c r="Y92" s="229"/>
      <c r="Z92" s="229"/>
      <c r="AA92" s="229"/>
      <c r="AB92" s="229"/>
      <c r="AC92" s="229"/>
      <c r="AD92" s="229"/>
    </row>
    <row r="93" spans="21:30">
      <c r="U93" s="229"/>
      <c r="V93" s="229"/>
      <c r="W93" s="229"/>
      <c r="X93" s="229"/>
      <c r="Y93" s="229"/>
      <c r="Z93" s="229"/>
      <c r="AA93" s="229"/>
      <c r="AB93" s="229"/>
      <c r="AC93" s="229"/>
      <c r="AD93" s="229"/>
    </row>
    <row r="94" spans="21:30">
      <c r="U94" s="229"/>
      <c r="V94" s="229"/>
      <c r="W94" s="229"/>
      <c r="X94" s="229"/>
      <c r="Y94" s="229"/>
      <c r="Z94" s="229"/>
      <c r="AA94" s="229"/>
      <c r="AB94" s="229"/>
      <c r="AC94" s="229"/>
      <c r="AD94" s="229"/>
    </row>
    <row r="95" spans="21:30">
      <c r="U95" s="229"/>
      <c r="V95" s="229"/>
      <c r="W95" s="229"/>
      <c r="X95" s="229"/>
      <c r="Y95" s="229"/>
      <c r="Z95" s="229"/>
      <c r="AA95" s="229"/>
      <c r="AB95" s="229"/>
      <c r="AC95" s="229"/>
      <c r="AD95" s="229"/>
    </row>
    <row r="96" spans="21:30">
      <c r="U96" s="229"/>
      <c r="V96" s="229"/>
      <c r="W96" s="229"/>
      <c r="X96" s="229"/>
      <c r="Y96" s="229"/>
      <c r="Z96" s="229"/>
      <c r="AA96" s="229"/>
      <c r="AB96" s="229"/>
      <c r="AC96" s="229"/>
      <c r="AD96" s="229"/>
    </row>
    <row r="102" spans="1:22" ht="13.5" thickBot="1"/>
    <row r="103" spans="1:22" ht="13.5" thickBot="1">
      <c r="A103" s="610" t="s">
        <v>7</v>
      </c>
      <c r="B103" s="612" t="s">
        <v>12</v>
      </c>
      <c r="C103" s="608"/>
      <c r="D103" s="609"/>
      <c r="E103" s="607" t="s">
        <v>102</v>
      </c>
      <c r="F103" s="608"/>
      <c r="G103" s="609"/>
      <c r="H103" s="607" t="s">
        <v>104</v>
      </c>
      <c r="I103" s="608"/>
      <c r="J103" s="609"/>
      <c r="K103" s="607" t="s">
        <v>101</v>
      </c>
      <c r="L103" s="608"/>
      <c r="M103" s="609"/>
      <c r="N103" s="607" t="s">
        <v>103</v>
      </c>
      <c r="O103" s="608"/>
      <c r="P103" s="609"/>
      <c r="Q103" s="607" t="s">
        <v>105</v>
      </c>
      <c r="R103" s="608"/>
      <c r="S103" s="609"/>
      <c r="T103" s="607" t="s">
        <v>6</v>
      </c>
      <c r="U103" s="608"/>
      <c r="V103" s="609"/>
    </row>
    <row r="104" spans="1:22" ht="26.25" thickBot="1">
      <c r="A104" s="611"/>
      <c r="B104" s="222" t="s">
        <v>8</v>
      </c>
      <c r="C104" s="223" t="s">
        <v>9</v>
      </c>
      <c r="D104" s="224" t="s">
        <v>10</v>
      </c>
      <c r="E104" s="222" t="s">
        <v>8</v>
      </c>
      <c r="F104" s="223" t="s">
        <v>9</v>
      </c>
      <c r="G104" s="224" t="s">
        <v>10</v>
      </c>
      <c r="H104" s="222" t="s">
        <v>8</v>
      </c>
      <c r="I104" s="223" t="s">
        <v>9</v>
      </c>
      <c r="J104" s="224" t="s">
        <v>10</v>
      </c>
      <c r="K104" s="222" t="s">
        <v>8</v>
      </c>
      <c r="L104" s="223" t="s">
        <v>9</v>
      </c>
      <c r="M104" s="224" t="s">
        <v>10</v>
      </c>
      <c r="N104" s="222" t="s">
        <v>8</v>
      </c>
      <c r="O104" s="223" t="s">
        <v>9</v>
      </c>
      <c r="P104" s="224" t="s">
        <v>10</v>
      </c>
      <c r="Q104" s="222" t="s">
        <v>8</v>
      </c>
      <c r="R104" s="223" t="s">
        <v>9</v>
      </c>
      <c r="S104" s="224" t="s">
        <v>10</v>
      </c>
      <c r="T104" s="222" t="s">
        <v>8</v>
      </c>
      <c r="U104" s="223" t="s">
        <v>9</v>
      </c>
      <c r="V104" s="224" t="s">
        <v>10</v>
      </c>
    </row>
    <row r="105" spans="1:22">
      <c r="A105" s="367">
        <v>2001</v>
      </c>
      <c r="B105" s="239">
        <v>17134</v>
      </c>
      <c r="C105" s="253">
        <v>92337</v>
      </c>
      <c r="D105" s="238">
        <f t="shared" ref="D105:D120" si="9">IF(C105=0, "NA", B105/C105)</f>
        <v>0.18555941821804911</v>
      </c>
      <c r="E105" s="239">
        <v>10641</v>
      </c>
      <c r="F105" s="253">
        <v>55876</v>
      </c>
      <c r="G105" s="238">
        <f t="shared" ref="G105:G120" si="10">IF(F105=0, "NA", E105/F105)</f>
        <v>0.190439544706135</v>
      </c>
      <c r="H105" s="239"/>
      <c r="I105" s="253"/>
      <c r="J105" s="238"/>
      <c r="K105" s="239">
        <v>14</v>
      </c>
      <c r="L105" s="253">
        <v>188</v>
      </c>
      <c r="M105" s="238">
        <f t="shared" ref="M105:M120" si="11">IF(L105=0, "NA", K105/L105)</f>
        <v>7.4468085106382975E-2</v>
      </c>
      <c r="N105" s="239"/>
      <c r="O105" s="253"/>
      <c r="P105" s="238"/>
      <c r="Q105" s="239"/>
      <c r="R105" s="253"/>
      <c r="S105" s="238"/>
      <c r="T105" s="239">
        <f t="shared" ref="T105:T120" si="12">SUM(Q105,N105,K105,H105,E105,B105)</f>
        <v>27789</v>
      </c>
      <c r="U105" s="253">
        <f t="shared" ref="U105:U120" si="13">SUM(R105,O105,L105,I105,F105,C105)</f>
        <v>148401</v>
      </c>
      <c r="V105" s="238">
        <f t="shared" ref="V105:V120" si="14">IF(U105=0, "NA", T105/U105)</f>
        <v>0.18725615056502315</v>
      </c>
    </row>
    <row r="106" spans="1:22">
      <c r="A106" s="367">
        <v>2002</v>
      </c>
      <c r="B106" s="221">
        <v>15929</v>
      </c>
      <c r="C106" s="248">
        <v>105915</v>
      </c>
      <c r="D106" s="34">
        <f t="shared" si="9"/>
        <v>0.15039418401548413</v>
      </c>
      <c r="E106" s="221">
        <v>11240</v>
      </c>
      <c r="F106" s="248">
        <v>76989</v>
      </c>
      <c r="G106" s="34">
        <f t="shared" si="10"/>
        <v>0.14599488238579536</v>
      </c>
      <c r="H106" s="221"/>
      <c r="I106" s="248"/>
      <c r="J106" s="34"/>
      <c r="K106" s="221">
        <v>29</v>
      </c>
      <c r="L106" s="248">
        <v>355</v>
      </c>
      <c r="M106" s="34">
        <f t="shared" si="11"/>
        <v>8.1690140845070425E-2</v>
      </c>
      <c r="N106" s="221"/>
      <c r="O106" s="248"/>
      <c r="P106" s="34"/>
      <c r="Q106" s="221"/>
      <c r="R106" s="248"/>
      <c r="S106" s="34"/>
      <c r="T106" s="221">
        <f t="shared" si="12"/>
        <v>27198</v>
      </c>
      <c r="U106" s="248">
        <f t="shared" si="13"/>
        <v>183259</v>
      </c>
      <c r="V106" s="34">
        <f t="shared" si="14"/>
        <v>0.1484129019584304</v>
      </c>
    </row>
    <row r="107" spans="1:22">
      <c r="A107" s="367">
        <v>2003</v>
      </c>
      <c r="B107" s="221">
        <v>14894</v>
      </c>
      <c r="C107" s="248">
        <v>121356</v>
      </c>
      <c r="D107" s="34">
        <f t="shared" si="9"/>
        <v>0.12272981970401134</v>
      </c>
      <c r="E107" s="221">
        <v>11803</v>
      </c>
      <c r="F107" s="248">
        <v>91997</v>
      </c>
      <c r="G107" s="34">
        <f t="shared" si="10"/>
        <v>0.12829766188027872</v>
      </c>
      <c r="H107" s="221"/>
      <c r="I107" s="248"/>
      <c r="J107" s="34"/>
      <c r="K107" s="221">
        <v>45</v>
      </c>
      <c r="L107" s="248">
        <v>435</v>
      </c>
      <c r="M107" s="34">
        <f t="shared" si="11"/>
        <v>0.10344827586206896</v>
      </c>
      <c r="N107" s="221"/>
      <c r="O107" s="248"/>
      <c r="P107" s="34"/>
      <c r="Q107" s="221"/>
      <c r="R107" s="248"/>
      <c r="S107" s="34"/>
      <c r="T107" s="221">
        <f t="shared" si="12"/>
        <v>26742</v>
      </c>
      <c r="U107" s="248">
        <f t="shared" si="13"/>
        <v>213788</v>
      </c>
      <c r="V107" s="34">
        <f t="shared" si="14"/>
        <v>0.12508653432372258</v>
      </c>
    </row>
    <row r="108" spans="1:22">
      <c r="A108" s="367">
        <v>2004</v>
      </c>
      <c r="B108" s="221">
        <v>12864</v>
      </c>
      <c r="C108" s="248">
        <v>126096</v>
      </c>
      <c r="D108" s="34">
        <f t="shared" si="9"/>
        <v>0.10201751046821469</v>
      </c>
      <c r="E108" s="221">
        <v>12134</v>
      </c>
      <c r="F108" s="248">
        <v>119881</v>
      </c>
      <c r="G108" s="34">
        <f t="shared" si="10"/>
        <v>0.10121704023156297</v>
      </c>
      <c r="H108" s="221"/>
      <c r="I108" s="248"/>
      <c r="J108" s="34"/>
      <c r="K108" s="221">
        <v>20</v>
      </c>
      <c r="L108" s="248">
        <v>168</v>
      </c>
      <c r="M108" s="34">
        <f t="shared" si="11"/>
        <v>0.11904761904761904</v>
      </c>
      <c r="N108" s="221">
        <v>0</v>
      </c>
      <c r="O108" s="248">
        <v>5</v>
      </c>
      <c r="P108" s="34">
        <f t="shared" ref="P108:P120" si="15">IF(O108=0, "NA", N108/O108)</f>
        <v>0</v>
      </c>
      <c r="Q108" s="221"/>
      <c r="R108" s="248"/>
      <c r="S108" s="34"/>
      <c r="T108" s="221">
        <f t="shared" si="12"/>
        <v>25018</v>
      </c>
      <c r="U108" s="248">
        <f t="shared" si="13"/>
        <v>246150</v>
      </c>
      <c r="V108" s="34">
        <f t="shared" si="14"/>
        <v>0.1016372130814544</v>
      </c>
    </row>
    <row r="109" spans="1:22">
      <c r="A109" s="367">
        <v>2005</v>
      </c>
      <c r="B109" s="221">
        <v>11500</v>
      </c>
      <c r="C109" s="248">
        <v>140257</v>
      </c>
      <c r="D109" s="34">
        <f t="shared" si="9"/>
        <v>8.1992342628175424E-2</v>
      </c>
      <c r="E109" s="221">
        <v>10640</v>
      </c>
      <c r="F109" s="248">
        <v>123694</v>
      </c>
      <c r="G109" s="34">
        <f t="shared" si="10"/>
        <v>8.6018723624428028E-2</v>
      </c>
      <c r="H109" s="221"/>
      <c r="I109" s="248"/>
      <c r="J109" s="34"/>
      <c r="K109" s="221">
        <v>28</v>
      </c>
      <c r="L109" s="248">
        <v>313</v>
      </c>
      <c r="M109" s="34">
        <f t="shared" si="11"/>
        <v>8.9456869009584661E-2</v>
      </c>
      <c r="N109" s="221">
        <v>9</v>
      </c>
      <c r="O109" s="248">
        <v>36</v>
      </c>
      <c r="P109" s="34">
        <f t="shared" si="15"/>
        <v>0.25</v>
      </c>
      <c r="Q109" s="221"/>
      <c r="R109" s="248"/>
      <c r="S109" s="34"/>
      <c r="T109" s="221">
        <f t="shared" si="12"/>
        <v>22177</v>
      </c>
      <c r="U109" s="248">
        <f t="shared" si="13"/>
        <v>264300</v>
      </c>
      <c r="V109" s="34">
        <f t="shared" si="14"/>
        <v>8.3908437381763151E-2</v>
      </c>
    </row>
    <row r="110" spans="1:22">
      <c r="A110" s="367">
        <v>2006</v>
      </c>
      <c r="B110" s="221">
        <v>9727</v>
      </c>
      <c r="C110" s="248">
        <v>136573</v>
      </c>
      <c r="D110" s="34">
        <f t="shared" si="9"/>
        <v>7.1221983847466197E-2</v>
      </c>
      <c r="E110" s="221">
        <v>8224</v>
      </c>
      <c r="F110" s="248">
        <v>120119</v>
      </c>
      <c r="G110" s="34">
        <f t="shared" si="10"/>
        <v>6.8465438440213452E-2</v>
      </c>
      <c r="H110" s="221"/>
      <c r="I110" s="248"/>
      <c r="J110" s="34"/>
      <c r="K110" s="221">
        <v>11</v>
      </c>
      <c r="L110" s="248">
        <v>277</v>
      </c>
      <c r="M110" s="34">
        <f t="shared" si="11"/>
        <v>3.9711191335740074E-2</v>
      </c>
      <c r="N110" s="221">
        <v>3</v>
      </c>
      <c r="O110" s="248">
        <v>41</v>
      </c>
      <c r="P110" s="34">
        <f t="shared" si="15"/>
        <v>7.3170731707317069E-2</v>
      </c>
      <c r="Q110" s="221"/>
      <c r="R110" s="248"/>
      <c r="S110" s="34"/>
      <c r="T110" s="221">
        <f t="shared" si="12"/>
        <v>17965</v>
      </c>
      <c r="U110" s="248">
        <f t="shared" si="13"/>
        <v>257010</v>
      </c>
      <c r="V110" s="34">
        <f t="shared" si="14"/>
        <v>6.990000389089919E-2</v>
      </c>
    </row>
    <row r="111" spans="1:22">
      <c r="A111" s="367">
        <v>2007</v>
      </c>
      <c r="B111" s="221">
        <v>7831</v>
      </c>
      <c r="C111" s="248">
        <v>156206</v>
      </c>
      <c r="D111" s="34">
        <f t="shared" si="9"/>
        <v>5.0132517316876429E-2</v>
      </c>
      <c r="E111" s="221">
        <v>6461</v>
      </c>
      <c r="F111" s="248">
        <v>118448</v>
      </c>
      <c r="G111" s="34">
        <f t="shared" si="10"/>
        <v>5.4547143050114821E-2</v>
      </c>
      <c r="H111" s="221"/>
      <c r="I111" s="248"/>
      <c r="J111" s="34"/>
      <c r="K111" s="221">
        <v>4</v>
      </c>
      <c r="L111" s="248">
        <v>35</v>
      </c>
      <c r="M111" s="34">
        <f t="shared" si="11"/>
        <v>0.11428571428571428</v>
      </c>
      <c r="N111" s="221">
        <v>4</v>
      </c>
      <c r="O111" s="248">
        <v>51</v>
      </c>
      <c r="P111" s="34">
        <f t="shared" si="15"/>
        <v>7.8431372549019607E-2</v>
      </c>
      <c r="Q111" s="221">
        <v>323</v>
      </c>
      <c r="R111" s="248">
        <v>2644</v>
      </c>
      <c r="S111" s="34">
        <f t="shared" ref="S111:S120" si="16">IF(R111=0, "NA", Q111/R111)</f>
        <v>0.12216338880484115</v>
      </c>
      <c r="T111" s="221">
        <f t="shared" si="12"/>
        <v>14623</v>
      </c>
      <c r="U111" s="248">
        <f t="shared" si="13"/>
        <v>277384</v>
      </c>
      <c r="V111" s="34">
        <f t="shared" si="14"/>
        <v>5.2717532373893233E-2</v>
      </c>
    </row>
    <row r="112" spans="1:22">
      <c r="A112" s="367">
        <v>2008</v>
      </c>
      <c r="B112" s="221">
        <v>5998</v>
      </c>
      <c r="C112" s="248">
        <v>145194</v>
      </c>
      <c r="D112" s="34">
        <f t="shared" si="9"/>
        <v>4.1310246979902751E-2</v>
      </c>
      <c r="E112" s="221">
        <v>5176</v>
      </c>
      <c r="F112" s="248">
        <v>123664</v>
      </c>
      <c r="G112" s="34">
        <f t="shared" si="10"/>
        <v>4.1855349980592572E-2</v>
      </c>
      <c r="H112" s="221">
        <v>868</v>
      </c>
      <c r="I112" s="248">
        <v>10260</v>
      </c>
      <c r="J112" s="34">
        <f t="shared" ref="J112:J120" si="17">IF(I112=0, "NA", H112/I112)</f>
        <v>8.4600389863547759E-2</v>
      </c>
      <c r="K112" s="221">
        <v>2</v>
      </c>
      <c r="L112" s="248">
        <v>29</v>
      </c>
      <c r="M112" s="34">
        <f t="shared" si="11"/>
        <v>6.8965517241379309E-2</v>
      </c>
      <c r="N112" s="221">
        <v>1</v>
      </c>
      <c r="O112" s="248">
        <v>69</v>
      </c>
      <c r="P112" s="34">
        <f t="shared" si="15"/>
        <v>1.4492753623188406E-2</v>
      </c>
      <c r="Q112" s="221">
        <v>352</v>
      </c>
      <c r="R112" s="248">
        <v>3059</v>
      </c>
      <c r="S112" s="34">
        <f t="shared" si="16"/>
        <v>0.11507028440666885</v>
      </c>
      <c r="T112" s="221">
        <f t="shared" si="12"/>
        <v>12397</v>
      </c>
      <c r="U112" s="248">
        <f t="shared" si="13"/>
        <v>282275</v>
      </c>
      <c r="V112" s="34">
        <f t="shared" si="14"/>
        <v>4.3918164910105396E-2</v>
      </c>
    </row>
    <row r="113" spans="1:22">
      <c r="A113" s="367">
        <v>2009</v>
      </c>
      <c r="B113" s="221">
        <v>4455</v>
      </c>
      <c r="C113" s="248">
        <v>128195</v>
      </c>
      <c r="D113" s="34">
        <f t="shared" si="9"/>
        <v>3.4751745387885641E-2</v>
      </c>
      <c r="E113" s="221">
        <v>2780</v>
      </c>
      <c r="F113" s="248">
        <v>81774</v>
      </c>
      <c r="G113" s="34">
        <f t="shared" si="10"/>
        <v>3.3996135691050942E-2</v>
      </c>
      <c r="H113" s="221">
        <v>575</v>
      </c>
      <c r="I113" s="248">
        <v>6728</v>
      </c>
      <c r="J113" s="34">
        <f t="shared" si="17"/>
        <v>8.5463733650416165E-2</v>
      </c>
      <c r="K113" s="221">
        <v>91</v>
      </c>
      <c r="L113" s="248">
        <v>946</v>
      </c>
      <c r="M113" s="34">
        <f t="shared" si="11"/>
        <v>9.6194503171247364E-2</v>
      </c>
      <c r="N113" s="221">
        <v>24</v>
      </c>
      <c r="O113" s="248">
        <v>198</v>
      </c>
      <c r="P113" s="34">
        <f t="shared" si="15"/>
        <v>0.12121212121212122</v>
      </c>
      <c r="Q113" s="221">
        <v>103</v>
      </c>
      <c r="R113" s="248">
        <v>1076</v>
      </c>
      <c r="S113" s="34">
        <f t="shared" si="16"/>
        <v>9.5724907063197029E-2</v>
      </c>
      <c r="T113" s="221">
        <f t="shared" si="12"/>
        <v>8028</v>
      </c>
      <c r="U113" s="248">
        <f t="shared" si="13"/>
        <v>218917</v>
      </c>
      <c r="V113" s="34">
        <f t="shared" si="14"/>
        <v>3.6671432552063107E-2</v>
      </c>
    </row>
    <row r="114" spans="1:22">
      <c r="A114" s="367">
        <v>2010</v>
      </c>
      <c r="B114" s="221">
        <v>3905</v>
      </c>
      <c r="C114" s="248">
        <v>146449</v>
      </c>
      <c r="D114" s="34">
        <f t="shared" si="9"/>
        <v>2.6664572649864458E-2</v>
      </c>
      <c r="E114" s="221">
        <v>3097</v>
      </c>
      <c r="F114" s="248">
        <v>115485</v>
      </c>
      <c r="G114" s="34">
        <f t="shared" si="10"/>
        <v>2.6817335584707971E-2</v>
      </c>
      <c r="H114" s="221">
        <v>500</v>
      </c>
      <c r="I114" s="248">
        <v>6583</v>
      </c>
      <c r="J114" s="34">
        <f t="shared" si="17"/>
        <v>7.5953212820902324E-2</v>
      </c>
      <c r="K114" s="221">
        <v>265</v>
      </c>
      <c r="L114" s="248">
        <v>2045</v>
      </c>
      <c r="M114" s="34">
        <f t="shared" si="11"/>
        <v>0.1295843520782396</v>
      </c>
      <c r="N114" s="221">
        <v>38</v>
      </c>
      <c r="O114" s="248">
        <v>305</v>
      </c>
      <c r="P114" s="34">
        <f t="shared" si="15"/>
        <v>0.12459016393442623</v>
      </c>
      <c r="Q114" s="221">
        <v>122</v>
      </c>
      <c r="R114" s="248">
        <v>1090</v>
      </c>
      <c r="S114" s="34">
        <f t="shared" si="16"/>
        <v>0.11192660550458716</v>
      </c>
      <c r="T114" s="221">
        <f t="shared" si="12"/>
        <v>7927</v>
      </c>
      <c r="U114" s="248">
        <f t="shared" si="13"/>
        <v>271957</v>
      </c>
      <c r="V114" s="34">
        <f t="shared" si="14"/>
        <v>2.9147990307291226E-2</v>
      </c>
    </row>
    <row r="115" spans="1:22">
      <c r="A115" s="367">
        <v>2011</v>
      </c>
      <c r="B115" s="221">
        <v>3249</v>
      </c>
      <c r="C115" s="248">
        <v>136830</v>
      </c>
      <c r="D115" s="34">
        <f t="shared" si="9"/>
        <v>2.3744792808594605E-2</v>
      </c>
      <c r="E115" s="221">
        <v>2915</v>
      </c>
      <c r="F115" s="248">
        <v>143707</v>
      </c>
      <c r="G115" s="34">
        <f t="shared" si="10"/>
        <v>2.0284328529577542E-2</v>
      </c>
      <c r="H115" s="221">
        <v>621</v>
      </c>
      <c r="I115" s="248">
        <v>10335</v>
      </c>
      <c r="J115" s="34">
        <f t="shared" si="17"/>
        <v>6.0087082728592166E-2</v>
      </c>
      <c r="K115" s="221">
        <v>165</v>
      </c>
      <c r="L115" s="248">
        <v>1889</v>
      </c>
      <c r="M115" s="34">
        <f t="shared" si="11"/>
        <v>8.7347803070407626E-2</v>
      </c>
      <c r="N115" s="221">
        <v>52</v>
      </c>
      <c r="O115" s="248">
        <v>539</v>
      </c>
      <c r="P115" s="34">
        <f t="shared" si="15"/>
        <v>9.6474953617810763E-2</v>
      </c>
      <c r="Q115" s="221">
        <v>530</v>
      </c>
      <c r="R115" s="248">
        <v>3126</v>
      </c>
      <c r="S115" s="34">
        <f t="shared" si="16"/>
        <v>0.16954574536148431</v>
      </c>
      <c r="T115" s="221">
        <f t="shared" si="12"/>
        <v>7532</v>
      </c>
      <c r="U115" s="248">
        <f t="shared" si="13"/>
        <v>296426</v>
      </c>
      <c r="V115" s="34">
        <f t="shared" si="14"/>
        <v>2.5409377045198463E-2</v>
      </c>
    </row>
    <row r="116" spans="1:22">
      <c r="A116" s="367">
        <v>2012</v>
      </c>
      <c r="B116" s="221">
        <v>3810</v>
      </c>
      <c r="C116" s="248">
        <v>165300</v>
      </c>
      <c r="D116" s="34">
        <f t="shared" si="9"/>
        <v>2.3049001814882033E-2</v>
      </c>
      <c r="E116" s="221">
        <v>2603</v>
      </c>
      <c r="F116" s="248">
        <v>135584</v>
      </c>
      <c r="G116" s="34">
        <f t="shared" si="10"/>
        <v>1.9198430493273543E-2</v>
      </c>
      <c r="H116" s="221">
        <v>403</v>
      </c>
      <c r="I116" s="248">
        <v>10395</v>
      </c>
      <c r="J116" s="34">
        <f t="shared" si="17"/>
        <v>3.8768638768638772E-2</v>
      </c>
      <c r="K116" s="221">
        <v>184</v>
      </c>
      <c r="L116" s="248">
        <v>2473</v>
      </c>
      <c r="M116" s="34">
        <f t="shared" si="11"/>
        <v>7.4403558431055394E-2</v>
      </c>
      <c r="N116" s="221">
        <v>96</v>
      </c>
      <c r="O116" s="248">
        <v>834</v>
      </c>
      <c r="P116" s="34">
        <f t="shared" si="15"/>
        <v>0.11510791366906475</v>
      </c>
      <c r="Q116" s="221">
        <v>343</v>
      </c>
      <c r="R116" s="248">
        <v>2519</v>
      </c>
      <c r="S116" s="34">
        <f t="shared" si="16"/>
        <v>0.13616514489876935</v>
      </c>
      <c r="T116" s="221">
        <f t="shared" si="12"/>
        <v>7439</v>
      </c>
      <c r="U116" s="248">
        <f t="shared" si="13"/>
        <v>317105</v>
      </c>
      <c r="V116" s="34">
        <f t="shared" si="14"/>
        <v>2.3459106605067722E-2</v>
      </c>
    </row>
    <row r="117" spans="1:22">
      <c r="A117" s="367">
        <v>2013</v>
      </c>
      <c r="B117" s="221">
        <v>2982</v>
      </c>
      <c r="C117" s="248">
        <v>172276</v>
      </c>
      <c r="D117" s="34">
        <f t="shared" si="9"/>
        <v>1.7309433699412572E-2</v>
      </c>
      <c r="E117" s="221">
        <v>1790</v>
      </c>
      <c r="F117" s="248">
        <v>145022</v>
      </c>
      <c r="G117" s="34">
        <f t="shared" si="10"/>
        <v>1.2342954862020935E-2</v>
      </c>
      <c r="H117" s="221">
        <v>280</v>
      </c>
      <c r="I117" s="248">
        <v>9472</v>
      </c>
      <c r="J117" s="34">
        <f t="shared" si="17"/>
        <v>2.9560810810810811E-2</v>
      </c>
      <c r="K117" s="221">
        <v>135</v>
      </c>
      <c r="L117" s="248">
        <v>2475</v>
      </c>
      <c r="M117" s="34">
        <f t="shared" si="11"/>
        <v>5.4545454545454543E-2</v>
      </c>
      <c r="N117" s="221">
        <v>32</v>
      </c>
      <c r="O117" s="248">
        <v>572</v>
      </c>
      <c r="P117" s="34">
        <f t="shared" si="15"/>
        <v>5.5944055944055944E-2</v>
      </c>
      <c r="Q117" s="221">
        <v>206</v>
      </c>
      <c r="R117" s="248">
        <v>1955</v>
      </c>
      <c r="S117" s="34">
        <f t="shared" si="16"/>
        <v>0.10537084398976983</v>
      </c>
      <c r="T117" s="221">
        <f t="shared" si="12"/>
        <v>5425</v>
      </c>
      <c r="U117" s="248">
        <f t="shared" si="13"/>
        <v>331772</v>
      </c>
      <c r="V117" s="34">
        <f t="shared" si="14"/>
        <v>1.6351590851548654E-2</v>
      </c>
    </row>
    <row r="118" spans="1:22">
      <c r="A118" s="367">
        <v>2014</v>
      </c>
      <c r="B118" s="221">
        <v>1941</v>
      </c>
      <c r="C118" s="248">
        <v>146622</v>
      </c>
      <c r="D118" s="34">
        <f t="shared" si="9"/>
        <v>1.3238122519130827E-2</v>
      </c>
      <c r="E118" s="221">
        <v>1561</v>
      </c>
      <c r="F118" s="248">
        <v>164630</v>
      </c>
      <c r="G118" s="34">
        <f t="shared" si="10"/>
        <v>9.4818684322419966E-3</v>
      </c>
      <c r="H118" s="221">
        <v>249</v>
      </c>
      <c r="I118" s="248">
        <v>9605</v>
      </c>
      <c r="J118" s="34">
        <f t="shared" si="17"/>
        <v>2.5923997917751171E-2</v>
      </c>
      <c r="K118" s="221">
        <v>112</v>
      </c>
      <c r="L118" s="248">
        <v>2883</v>
      </c>
      <c r="M118" s="34">
        <f t="shared" si="11"/>
        <v>3.8848421782865072E-2</v>
      </c>
      <c r="N118" s="221">
        <v>119</v>
      </c>
      <c r="O118" s="248">
        <v>1341</v>
      </c>
      <c r="P118" s="34">
        <f t="shared" si="15"/>
        <v>8.8739746457867266E-2</v>
      </c>
      <c r="Q118" s="221">
        <v>166</v>
      </c>
      <c r="R118" s="248">
        <v>1700</v>
      </c>
      <c r="S118" s="34">
        <f t="shared" si="16"/>
        <v>9.7647058823529406E-2</v>
      </c>
      <c r="T118" s="221">
        <f t="shared" si="12"/>
        <v>4148</v>
      </c>
      <c r="U118" s="248">
        <f t="shared" si="13"/>
        <v>326781</v>
      </c>
      <c r="V118" s="34">
        <f t="shared" si="14"/>
        <v>1.2693516452914949E-2</v>
      </c>
    </row>
    <row r="119" spans="1:22">
      <c r="A119" s="367">
        <v>2015</v>
      </c>
      <c r="B119" s="221">
        <v>733</v>
      </c>
      <c r="C119" s="248">
        <v>31816</v>
      </c>
      <c r="D119" s="34">
        <f t="shared" si="9"/>
        <v>2.3038722655267789E-2</v>
      </c>
      <c r="E119" s="221">
        <v>518</v>
      </c>
      <c r="F119" s="248">
        <v>40434</v>
      </c>
      <c r="G119" s="34">
        <f t="shared" si="10"/>
        <v>1.2811000643023198E-2</v>
      </c>
      <c r="H119" s="221">
        <v>124</v>
      </c>
      <c r="I119" s="248">
        <v>3158</v>
      </c>
      <c r="J119" s="34">
        <f t="shared" si="17"/>
        <v>3.9265357821405951E-2</v>
      </c>
      <c r="K119" s="221">
        <v>13</v>
      </c>
      <c r="L119" s="248">
        <v>258</v>
      </c>
      <c r="M119" s="34">
        <f t="shared" si="11"/>
        <v>5.0387596899224806E-2</v>
      </c>
      <c r="N119" s="221">
        <v>18</v>
      </c>
      <c r="O119" s="248">
        <v>355</v>
      </c>
      <c r="P119" s="34">
        <f t="shared" si="15"/>
        <v>5.0704225352112678E-2</v>
      </c>
      <c r="Q119" s="221">
        <v>56</v>
      </c>
      <c r="R119" s="248">
        <v>950</v>
      </c>
      <c r="S119" s="34">
        <f t="shared" si="16"/>
        <v>5.894736842105263E-2</v>
      </c>
      <c r="T119" s="221">
        <f t="shared" si="12"/>
        <v>1462</v>
      </c>
      <c r="U119" s="248">
        <f t="shared" si="13"/>
        <v>76971</v>
      </c>
      <c r="V119" s="34">
        <f t="shared" si="14"/>
        <v>1.8994166634186901E-2</v>
      </c>
    </row>
    <row r="120" spans="1:22" ht="13.5" thickBot="1">
      <c r="A120" s="367">
        <v>2016</v>
      </c>
      <c r="B120" s="275">
        <v>32</v>
      </c>
      <c r="C120" s="283">
        <v>290</v>
      </c>
      <c r="D120" s="162">
        <f t="shared" si="9"/>
        <v>0.1103448275862069</v>
      </c>
      <c r="E120" s="275">
        <v>41</v>
      </c>
      <c r="F120" s="283">
        <v>327</v>
      </c>
      <c r="G120" s="162">
        <f t="shared" si="10"/>
        <v>0.12538226299694188</v>
      </c>
      <c r="H120" s="275">
        <v>8</v>
      </c>
      <c r="I120" s="283">
        <v>21</v>
      </c>
      <c r="J120" s="162">
        <f t="shared" si="17"/>
        <v>0.38095238095238093</v>
      </c>
      <c r="K120" s="275">
        <v>1</v>
      </c>
      <c r="L120" s="283">
        <v>3</v>
      </c>
      <c r="M120" s="162">
        <f t="shared" si="11"/>
        <v>0.33333333333333331</v>
      </c>
      <c r="N120" s="275">
        <v>0</v>
      </c>
      <c r="O120" s="283">
        <v>3</v>
      </c>
      <c r="P120" s="162">
        <f t="shared" si="15"/>
        <v>0</v>
      </c>
      <c r="Q120" s="275">
        <v>1</v>
      </c>
      <c r="R120" s="283">
        <v>3</v>
      </c>
      <c r="S120" s="162">
        <f t="shared" si="16"/>
        <v>0.33333333333333331</v>
      </c>
      <c r="T120" s="275">
        <f t="shared" si="12"/>
        <v>83</v>
      </c>
      <c r="U120" s="283">
        <f t="shared" si="13"/>
        <v>647</v>
      </c>
      <c r="V120" s="162">
        <f t="shared" si="14"/>
        <v>0.12828438948995363</v>
      </c>
    </row>
    <row r="121" spans="1:22" ht="13.5" thickBot="1">
      <c r="A121" s="35" t="s">
        <v>6</v>
      </c>
      <c r="B121" s="115">
        <f>SUM(B105:B120)</f>
        <v>116984</v>
      </c>
      <c r="C121" s="161">
        <f>SUM(C105:C120)</f>
        <v>1951712</v>
      </c>
      <c r="D121" s="42">
        <f>B121/C121</f>
        <v>5.9939171353150467E-2</v>
      </c>
      <c r="E121" s="115">
        <f>SUM(E105:E120)</f>
        <v>91624</v>
      </c>
      <c r="F121" s="161">
        <f>SUM(F105:F120)</f>
        <v>1657631</v>
      </c>
      <c r="G121" s="42">
        <f>E121/F121</f>
        <v>5.5274062804086074E-2</v>
      </c>
      <c r="H121" s="115">
        <f>SUM(H105:H120)</f>
        <v>3628</v>
      </c>
      <c r="I121" s="161">
        <f>SUM(I105:I120)</f>
        <v>66557</v>
      </c>
      <c r="J121" s="42">
        <f>H121/I121</f>
        <v>5.4509668404525445E-2</v>
      </c>
      <c r="K121" s="115">
        <f>SUM(K105:K120)</f>
        <v>1119</v>
      </c>
      <c r="L121" s="161">
        <f>SUM(L105:L120)</f>
        <v>14772</v>
      </c>
      <c r="M121" s="42">
        <f>K121/L121</f>
        <v>7.5751421608448416E-2</v>
      </c>
      <c r="N121" s="115">
        <f>SUM(N105:N120)</f>
        <v>396</v>
      </c>
      <c r="O121" s="161">
        <f>SUM(O105:O120)</f>
        <v>4349</v>
      </c>
      <c r="P121" s="42">
        <f>N121/O121</f>
        <v>9.1055415037939763E-2</v>
      </c>
      <c r="Q121" s="115">
        <f>SUM(Q105:Q120)</f>
        <v>2202</v>
      </c>
      <c r="R121" s="161">
        <f>SUM(R105:R120)</f>
        <v>18122</v>
      </c>
      <c r="S121" s="42">
        <f>Q121/R121</f>
        <v>0.12150976713387043</v>
      </c>
      <c r="T121" s="115">
        <f>SUM(T105:T120)</f>
        <v>215953</v>
      </c>
      <c r="U121" s="161">
        <f>SUM(U105:U120)</f>
        <v>3713143</v>
      </c>
      <c r="V121" s="42">
        <f>T121/U121</f>
        <v>5.8159085173934859E-2</v>
      </c>
    </row>
  </sheetData>
  <mergeCells count="17">
    <mergeCell ref="A4:S4"/>
    <mergeCell ref="T6:V6"/>
    <mergeCell ref="Q6:S6"/>
    <mergeCell ref="K6:M6"/>
    <mergeCell ref="A6:A7"/>
    <mergeCell ref="B6:D6"/>
    <mergeCell ref="E6:G6"/>
    <mergeCell ref="H6:J6"/>
    <mergeCell ref="N6:P6"/>
    <mergeCell ref="N103:P103"/>
    <mergeCell ref="Q103:S103"/>
    <mergeCell ref="T103:V103"/>
    <mergeCell ref="A103:A104"/>
    <mergeCell ref="B103:D103"/>
    <mergeCell ref="E103:G103"/>
    <mergeCell ref="H103:J103"/>
    <mergeCell ref="K103:M103"/>
  </mergeCells>
  <phoneticPr fontId="0" type="noConversion"/>
  <pageMargins left="0.75" right="0.75" top="1" bottom="1" header="0.5" footer="0.5"/>
  <pageSetup scale="43" orientation="portrait" r:id="rId1"/>
  <headerFooter alignWithMargins="0">
    <oddFooter>&amp;C&amp;14B-&amp;P-4</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2">
    <pageSetUpPr fitToPage="1"/>
  </sheetPr>
  <dimension ref="A1:AA96"/>
  <sheetViews>
    <sheetView zoomScale="80" zoomScaleNormal="80" workbookViewId="0"/>
  </sheetViews>
  <sheetFormatPr defaultRowHeight="12.75"/>
  <cols>
    <col min="1" max="1" width="10.5703125" style="37" customWidth="1"/>
    <col min="2" max="2" width="8.28515625" style="174" customWidth="1"/>
    <col min="3" max="3" width="11.7109375" style="174" customWidth="1"/>
    <col min="4" max="4" width="12.7109375" style="174" customWidth="1"/>
    <col min="5" max="5" width="8.5703125" style="174" customWidth="1"/>
    <col min="6" max="6" width="11.7109375" style="174" customWidth="1"/>
    <col min="7" max="7" width="12.7109375" style="174" customWidth="1"/>
    <col min="8" max="8" width="8.85546875" style="174" customWidth="1"/>
    <col min="9" max="9" width="8.5703125" style="174" customWidth="1"/>
    <col min="10" max="10" width="12.7109375" style="174" customWidth="1"/>
    <col min="11" max="11" width="8.42578125" style="174" customWidth="1"/>
    <col min="12" max="12" width="9" style="174" customWidth="1"/>
    <col min="13" max="13" width="12.28515625" style="174" customWidth="1"/>
    <col min="14" max="14" width="8.5703125" style="174" customWidth="1"/>
    <col min="15" max="15" width="9.5703125" style="174" customWidth="1"/>
    <col min="16" max="16" width="12.85546875" style="174" customWidth="1"/>
    <col min="17" max="18" width="9.140625" style="37"/>
    <col min="19" max="19" width="13.28515625" style="37" customWidth="1"/>
    <col min="20" max="20" width="9.140625" style="37"/>
    <col min="21" max="21" width="14" style="37" customWidth="1"/>
    <col min="22" max="22" width="11.7109375" style="37" customWidth="1"/>
    <col min="23" max="16384" width="9.140625" style="37"/>
  </cols>
  <sheetData>
    <row r="1" spans="1:22" ht="26.25">
      <c r="A1" s="219" t="s">
        <v>199</v>
      </c>
    </row>
    <row r="2" spans="1:22" ht="18">
      <c r="A2" s="32" t="s">
        <v>185</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ht="17.25" customHeight="1">
      <c r="A4" s="587" t="s">
        <v>192</v>
      </c>
      <c r="B4" s="587"/>
      <c r="C4" s="587"/>
      <c r="D4" s="587"/>
      <c r="E4" s="587"/>
      <c r="F4" s="587"/>
      <c r="G4" s="587"/>
      <c r="H4" s="587"/>
      <c r="I4" s="587"/>
      <c r="J4" s="587"/>
      <c r="K4" s="587"/>
      <c r="L4" s="587"/>
      <c r="M4" s="587"/>
      <c r="N4" s="587"/>
      <c r="O4" s="587"/>
      <c r="P4" s="587"/>
      <c r="Q4" s="587"/>
    </row>
    <row r="5" spans="1:22" ht="17.25" customHeight="1">
      <c r="A5" s="587"/>
      <c r="B5" s="587"/>
      <c r="C5" s="587"/>
      <c r="D5" s="587"/>
      <c r="E5" s="587"/>
      <c r="F5" s="587"/>
      <c r="G5" s="587"/>
      <c r="H5" s="587"/>
      <c r="I5" s="587"/>
      <c r="J5" s="587"/>
      <c r="K5" s="587"/>
      <c r="L5" s="587"/>
      <c r="M5" s="587"/>
      <c r="N5" s="587"/>
      <c r="O5" s="587"/>
      <c r="P5" s="587"/>
      <c r="Q5" s="587"/>
    </row>
    <row r="6" spans="1:22" ht="17.25" customHeight="1">
      <c r="A6" s="587"/>
      <c r="B6" s="587"/>
      <c r="C6" s="587"/>
      <c r="D6" s="587"/>
      <c r="E6" s="587"/>
      <c r="F6" s="587"/>
      <c r="G6" s="587"/>
      <c r="H6" s="587"/>
      <c r="I6" s="587"/>
      <c r="J6" s="587"/>
      <c r="K6" s="587"/>
      <c r="L6" s="587"/>
      <c r="M6" s="587"/>
      <c r="N6" s="587"/>
      <c r="O6" s="587"/>
      <c r="P6" s="587"/>
      <c r="Q6" s="587"/>
    </row>
    <row r="7" spans="1:22" ht="13.5" customHeight="1">
      <c r="A7" s="587"/>
      <c r="B7" s="587"/>
      <c r="C7" s="587"/>
      <c r="D7" s="587"/>
      <c r="E7" s="587"/>
      <c r="F7" s="587"/>
      <c r="G7" s="587"/>
      <c r="H7" s="587"/>
      <c r="I7" s="587"/>
      <c r="J7" s="587"/>
      <c r="K7" s="587"/>
      <c r="L7" s="587"/>
      <c r="M7" s="587"/>
      <c r="N7" s="587"/>
      <c r="O7" s="587"/>
      <c r="P7" s="587"/>
      <c r="Q7" s="587"/>
    </row>
    <row r="8" spans="1:22" ht="15" thickBot="1">
      <c r="A8" s="33"/>
      <c r="B8" s="289"/>
      <c r="C8" s="289"/>
      <c r="D8" s="289"/>
      <c r="E8" s="96"/>
      <c r="F8" s="96"/>
      <c r="G8" s="96"/>
      <c r="H8" s="96"/>
      <c r="I8" s="96"/>
      <c r="J8" s="96"/>
      <c r="K8" s="96"/>
      <c r="L8" s="96"/>
      <c r="M8" s="96"/>
      <c r="N8" s="96"/>
      <c r="O8" s="96"/>
      <c r="P8" s="96"/>
    </row>
    <row r="9" spans="1:22" ht="13.5" customHeight="1" thickBot="1">
      <c r="A9" s="591" t="s">
        <v>7</v>
      </c>
      <c r="B9" s="603" t="s">
        <v>12</v>
      </c>
      <c r="C9" s="604"/>
      <c r="D9" s="605"/>
      <c r="E9" s="603" t="s">
        <v>102</v>
      </c>
      <c r="F9" s="604"/>
      <c r="G9" s="605"/>
      <c r="H9" s="603" t="s">
        <v>104</v>
      </c>
      <c r="I9" s="604"/>
      <c r="J9" s="605"/>
      <c r="K9" s="603" t="s">
        <v>101</v>
      </c>
      <c r="L9" s="604"/>
      <c r="M9" s="605"/>
      <c r="N9" s="603" t="s">
        <v>103</v>
      </c>
      <c r="O9" s="604"/>
      <c r="P9" s="605"/>
      <c r="Q9" s="603" t="s">
        <v>105</v>
      </c>
      <c r="R9" s="604"/>
      <c r="S9" s="605"/>
      <c r="T9" s="603" t="s">
        <v>6</v>
      </c>
      <c r="U9" s="604"/>
      <c r="V9" s="605"/>
    </row>
    <row r="10" spans="1:22" ht="41.25" customHeight="1" thickBot="1">
      <c r="A10" s="592"/>
      <c r="B10" s="222" t="s">
        <v>0</v>
      </c>
      <c r="C10" s="223" t="s">
        <v>127</v>
      </c>
      <c r="D10" s="224" t="s">
        <v>147</v>
      </c>
      <c r="E10" s="222" t="s">
        <v>0</v>
      </c>
      <c r="F10" s="223" t="s">
        <v>127</v>
      </c>
      <c r="G10" s="224" t="s">
        <v>147</v>
      </c>
      <c r="H10" s="222" t="s">
        <v>0</v>
      </c>
      <c r="I10" s="223" t="s">
        <v>127</v>
      </c>
      <c r="J10" s="224" t="s">
        <v>147</v>
      </c>
      <c r="K10" s="222" t="s">
        <v>0</v>
      </c>
      <c r="L10" s="223" t="s">
        <v>127</v>
      </c>
      <c r="M10" s="224" t="s">
        <v>147</v>
      </c>
      <c r="N10" s="222" t="s">
        <v>0</v>
      </c>
      <c r="O10" s="223" t="s">
        <v>127</v>
      </c>
      <c r="P10" s="224" t="s">
        <v>147</v>
      </c>
      <c r="Q10" s="222" t="s">
        <v>0</v>
      </c>
      <c r="R10" s="223" t="s">
        <v>127</v>
      </c>
      <c r="S10" s="224" t="s">
        <v>147</v>
      </c>
      <c r="T10" s="251" t="s">
        <v>0</v>
      </c>
      <c r="U10" s="286" t="s">
        <v>127</v>
      </c>
      <c r="V10" s="252" t="s">
        <v>147</v>
      </c>
    </row>
    <row r="11" spans="1:22">
      <c r="A11" s="320">
        <v>2002</v>
      </c>
      <c r="B11" s="220">
        <v>23</v>
      </c>
      <c r="C11" s="249">
        <v>87738</v>
      </c>
      <c r="D11" s="40">
        <f t="shared" ref="D11:D26" si="0">IF(C11=0, "NA", B11/C11)</f>
        <v>2.6214411087556135E-4</v>
      </c>
      <c r="E11" s="220">
        <v>3</v>
      </c>
      <c r="F11" s="249">
        <v>66245</v>
      </c>
      <c r="G11" s="40">
        <f t="shared" ref="G11:G26" si="1">IF(F11=0, "NA", E11/F11)</f>
        <v>4.5286436712204695E-5</v>
      </c>
      <c r="H11" s="220"/>
      <c r="I11" s="249"/>
      <c r="J11" s="40"/>
      <c r="K11" s="220">
        <v>0</v>
      </c>
      <c r="L11" s="249">
        <v>310</v>
      </c>
      <c r="M11" s="40">
        <f t="shared" ref="M11:M26" si="2">IF(L11=0, "NA", K11/L11)</f>
        <v>0</v>
      </c>
      <c r="N11" s="220">
        <v>0</v>
      </c>
      <c r="O11" s="249">
        <v>0</v>
      </c>
      <c r="P11" s="302" t="s">
        <v>208</v>
      </c>
      <c r="Q11" s="220"/>
      <c r="R11" s="249"/>
      <c r="S11" s="40"/>
      <c r="T11" s="220">
        <f>SUM(Q11,N11,K11,H11,E11,B11)</f>
        <v>26</v>
      </c>
      <c r="U11" s="249">
        <f>SUM(R11,O11,L11,I11,F11,C11)</f>
        <v>154293</v>
      </c>
      <c r="V11" s="40">
        <f t="shared" ref="V11:V26" si="3">IF(U11=0, "NA", T11/U11)</f>
        <v>1.6851056107535664E-4</v>
      </c>
    </row>
    <row r="12" spans="1:22">
      <c r="A12" s="320">
        <v>2003</v>
      </c>
      <c r="B12" s="221">
        <v>18</v>
      </c>
      <c r="C12" s="248">
        <v>103797</v>
      </c>
      <c r="D12" s="34">
        <f t="shared" si="0"/>
        <v>1.7341541663053845E-4</v>
      </c>
      <c r="E12" s="221">
        <v>6</v>
      </c>
      <c r="F12" s="248">
        <v>81429</v>
      </c>
      <c r="G12" s="34">
        <f t="shared" si="1"/>
        <v>7.368382271672254E-5</v>
      </c>
      <c r="H12" s="221"/>
      <c r="I12" s="248"/>
      <c r="J12" s="34"/>
      <c r="K12" s="221">
        <v>1</v>
      </c>
      <c r="L12" s="248">
        <v>375</v>
      </c>
      <c r="M12" s="34">
        <f t="shared" si="2"/>
        <v>2.6666666666666666E-3</v>
      </c>
      <c r="N12" s="221">
        <v>0</v>
      </c>
      <c r="O12" s="248">
        <v>1</v>
      </c>
      <c r="P12" s="34">
        <f t="shared" ref="P12:P26" si="4">IF(O12=0, "NA", N12/O12)</f>
        <v>0</v>
      </c>
      <c r="Q12" s="221"/>
      <c r="R12" s="248"/>
      <c r="S12" s="34"/>
      <c r="T12" s="221">
        <f t="shared" ref="T12:T26" si="5">SUM(Q12,N12,K12,H12,E12,B12)</f>
        <v>25</v>
      </c>
      <c r="U12" s="248">
        <f t="shared" ref="U12:U26" si="6">SUM(R12,O12,L12,I12,F12,C12)</f>
        <v>185602</v>
      </c>
      <c r="V12" s="34">
        <f t="shared" si="3"/>
        <v>1.3469682438766822E-4</v>
      </c>
    </row>
    <row r="13" spans="1:22">
      <c r="A13" s="320">
        <v>2004</v>
      </c>
      <c r="B13" s="221">
        <v>20</v>
      </c>
      <c r="C13" s="248">
        <v>111320</v>
      </c>
      <c r="D13" s="34">
        <f t="shared" si="0"/>
        <v>1.7966223499820338E-4</v>
      </c>
      <c r="E13" s="221">
        <v>8</v>
      </c>
      <c r="F13" s="248">
        <v>108815</v>
      </c>
      <c r="G13" s="34">
        <f t="shared" si="1"/>
        <v>7.3519275835133026E-5</v>
      </c>
      <c r="H13" s="221"/>
      <c r="I13" s="248"/>
      <c r="J13" s="34"/>
      <c r="K13" s="221">
        <v>0</v>
      </c>
      <c r="L13" s="248">
        <v>155</v>
      </c>
      <c r="M13" s="34">
        <f t="shared" si="2"/>
        <v>0</v>
      </c>
      <c r="N13" s="221">
        <v>0</v>
      </c>
      <c r="O13" s="248">
        <v>3</v>
      </c>
      <c r="P13" s="34">
        <f t="shared" si="4"/>
        <v>0</v>
      </c>
      <c r="Q13" s="221"/>
      <c r="R13" s="248"/>
      <c r="S13" s="34"/>
      <c r="T13" s="221">
        <f t="shared" si="5"/>
        <v>28</v>
      </c>
      <c r="U13" s="248">
        <f t="shared" si="6"/>
        <v>220293</v>
      </c>
      <c r="V13" s="34">
        <f t="shared" si="3"/>
        <v>1.2710344858892476E-4</v>
      </c>
    </row>
    <row r="14" spans="1:22">
      <c r="A14" s="320">
        <v>2005</v>
      </c>
      <c r="B14" s="221">
        <v>9</v>
      </c>
      <c r="C14" s="248">
        <v>126911</v>
      </c>
      <c r="D14" s="34">
        <f t="shared" si="0"/>
        <v>7.0915838658587517E-5</v>
      </c>
      <c r="E14" s="221">
        <v>11</v>
      </c>
      <c r="F14" s="248">
        <v>113451</v>
      </c>
      <c r="G14" s="34">
        <f t="shared" si="1"/>
        <v>9.6958158147570319E-5</v>
      </c>
      <c r="H14" s="221"/>
      <c r="I14" s="248"/>
      <c r="J14" s="34"/>
      <c r="K14" s="221">
        <v>0</v>
      </c>
      <c r="L14" s="248">
        <v>284</v>
      </c>
      <c r="M14" s="34">
        <f t="shared" si="2"/>
        <v>0</v>
      </c>
      <c r="N14" s="221">
        <v>0</v>
      </c>
      <c r="O14" s="248">
        <v>25</v>
      </c>
      <c r="P14" s="34">
        <f t="shared" si="4"/>
        <v>0</v>
      </c>
      <c r="Q14" s="221"/>
      <c r="R14" s="248"/>
      <c r="S14" s="34"/>
      <c r="T14" s="221">
        <f t="shared" si="5"/>
        <v>20</v>
      </c>
      <c r="U14" s="248">
        <f t="shared" si="6"/>
        <v>240671</v>
      </c>
      <c r="V14" s="34">
        <f t="shared" si="3"/>
        <v>8.3100996796456575E-5</v>
      </c>
    </row>
    <row r="15" spans="1:22">
      <c r="A15" s="320">
        <v>2006</v>
      </c>
      <c r="B15" s="221">
        <v>10</v>
      </c>
      <c r="C15" s="248">
        <v>124928</v>
      </c>
      <c r="D15" s="34">
        <f t="shared" si="0"/>
        <v>8.0046106557377043E-5</v>
      </c>
      <c r="E15" s="221">
        <v>7</v>
      </c>
      <c r="F15" s="248">
        <v>111854</v>
      </c>
      <c r="G15" s="34">
        <f t="shared" si="1"/>
        <v>6.2581579559068071E-5</v>
      </c>
      <c r="H15" s="221"/>
      <c r="I15" s="248"/>
      <c r="J15" s="34"/>
      <c r="K15" s="221">
        <v>0</v>
      </c>
      <c r="L15" s="248">
        <v>256</v>
      </c>
      <c r="M15" s="34">
        <f t="shared" si="2"/>
        <v>0</v>
      </c>
      <c r="N15" s="221">
        <v>0</v>
      </c>
      <c r="O15" s="248">
        <v>40</v>
      </c>
      <c r="P15" s="34">
        <f t="shared" si="4"/>
        <v>0</v>
      </c>
      <c r="Q15" s="221"/>
      <c r="R15" s="248"/>
      <c r="S15" s="34"/>
      <c r="T15" s="221">
        <f t="shared" si="5"/>
        <v>17</v>
      </c>
      <c r="U15" s="248">
        <f t="shared" si="6"/>
        <v>237078</v>
      </c>
      <c r="V15" s="34">
        <f t="shared" si="3"/>
        <v>7.1706358244965791E-5</v>
      </c>
    </row>
    <row r="16" spans="1:22">
      <c r="A16" s="320">
        <v>2007</v>
      </c>
      <c r="B16" s="221">
        <v>11</v>
      </c>
      <c r="C16" s="248">
        <v>145081</v>
      </c>
      <c r="D16" s="34">
        <f t="shared" si="0"/>
        <v>7.5819714504311389E-5</v>
      </c>
      <c r="E16" s="221">
        <v>14</v>
      </c>
      <c r="F16" s="248">
        <v>111383</v>
      </c>
      <c r="G16" s="34">
        <f t="shared" si="1"/>
        <v>1.2569243062226731E-4</v>
      </c>
      <c r="H16" s="221"/>
      <c r="I16" s="248"/>
      <c r="J16" s="34"/>
      <c r="K16" s="221">
        <v>0</v>
      </c>
      <c r="L16" s="248">
        <v>33</v>
      </c>
      <c r="M16" s="34">
        <f t="shared" si="2"/>
        <v>0</v>
      </c>
      <c r="N16" s="221">
        <v>0</v>
      </c>
      <c r="O16" s="248">
        <v>45</v>
      </c>
      <c r="P16" s="34">
        <f t="shared" si="4"/>
        <v>0</v>
      </c>
      <c r="Q16" s="221">
        <v>0</v>
      </c>
      <c r="R16" s="248">
        <v>2434</v>
      </c>
      <c r="S16" s="34">
        <f t="shared" ref="S16:S26" si="7">IF(R16=0, "NA", Q16/R16)</f>
        <v>0</v>
      </c>
      <c r="T16" s="221">
        <f t="shared" si="5"/>
        <v>25</v>
      </c>
      <c r="U16" s="248">
        <f t="shared" si="6"/>
        <v>258976</v>
      </c>
      <c r="V16" s="34">
        <f t="shared" si="3"/>
        <v>9.6534041764487831E-5</v>
      </c>
    </row>
    <row r="17" spans="1:24">
      <c r="A17" s="320">
        <v>2008</v>
      </c>
      <c r="B17" s="221">
        <v>14</v>
      </c>
      <c r="C17" s="248">
        <v>136786</v>
      </c>
      <c r="D17" s="34">
        <f t="shared" si="0"/>
        <v>1.0234965566651558E-4</v>
      </c>
      <c r="E17" s="221">
        <v>2</v>
      </c>
      <c r="F17" s="248">
        <v>117072</v>
      </c>
      <c r="G17" s="34">
        <f t="shared" si="1"/>
        <v>1.7083504168375016E-5</v>
      </c>
      <c r="H17" s="221">
        <v>0</v>
      </c>
      <c r="I17" s="248">
        <v>9954</v>
      </c>
      <c r="J17" s="34">
        <f t="shared" ref="J17:J26" si="8">IF(I17=0, "NA", H17/I17)</f>
        <v>0</v>
      </c>
      <c r="K17" s="221">
        <v>0</v>
      </c>
      <c r="L17" s="248">
        <v>39</v>
      </c>
      <c r="M17" s="34">
        <f t="shared" si="2"/>
        <v>0</v>
      </c>
      <c r="N17" s="221">
        <v>0</v>
      </c>
      <c r="O17" s="248">
        <v>59</v>
      </c>
      <c r="P17" s="34">
        <f t="shared" si="4"/>
        <v>0</v>
      </c>
      <c r="Q17" s="221">
        <v>0</v>
      </c>
      <c r="R17" s="248">
        <v>2878</v>
      </c>
      <c r="S17" s="34">
        <f t="shared" si="7"/>
        <v>0</v>
      </c>
      <c r="T17" s="221">
        <f t="shared" si="5"/>
        <v>16</v>
      </c>
      <c r="U17" s="248">
        <f t="shared" si="6"/>
        <v>266788</v>
      </c>
      <c r="V17" s="34">
        <f t="shared" si="3"/>
        <v>5.9972712415850787E-5</v>
      </c>
    </row>
    <row r="18" spans="1:24">
      <c r="A18" s="320">
        <v>2009</v>
      </c>
      <c r="B18" s="221">
        <v>5</v>
      </c>
      <c r="C18" s="248">
        <v>121837</v>
      </c>
      <c r="D18" s="34">
        <f t="shared" si="0"/>
        <v>4.1038436599719298E-5</v>
      </c>
      <c r="E18" s="221">
        <v>2</v>
      </c>
      <c r="F18" s="248">
        <v>78379</v>
      </c>
      <c r="G18" s="34">
        <f t="shared" si="1"/>
        <v>2.5517039002794114E-5</v>
      </c>
      <c r="H18" s="221">
        <v>0</v>
      </c>
      <c r="I18" s="248">
        <v>6529</v>
      </c>
      <c r="J18" s="34">
        <f t="shared" si="8"/>
        <v>0</v>
      </c>
      <c r="K18" s="221">
        <v>0</v>
      </c>
      <c r="L18" s="248">
        <v>794</v>
      </c>
      <c r="M18" s="34">
        <f t="shared" si="2"/>
        <v>0</v>
      </c>
      <c r="N18" s="221">
        <v>0</v>
      </c>
      <c r="O18" s="248">
        <v>176</v>
      </c>
      <c r="P18" s="34">
        <f t="shared" si="4"/>
        <v>0</v>
      </c>
      <c r="Q18" s="221">
        <v>0</v>
      </c>
      <c r="R18" s="248">
        <v>1007</v>
      </c>
      <c r="S18" s="34">
        <f t="shared" si="7"/>
        <v>0</v>
      </c>
      <c r="T18" s="221">
        <f t="shared" si="5"/>
        <v>7</v>
      </c>
      <c r="U18" s="248">
        <f t="shared" si="6"/>
        <v>208722</v>
      </c>
      <c r="V18" s="34">
        <f t="shared" si="3"/>
        <v>3.3537432565805231E-5</v>
      </c>
    </row>
    <row r="19" spans="1:24">
      <c r="A19" s="320">
        <v>2010</v>
      </c>
      <c r="B19" s="221">
        <v>4</v>
      </c>
      <c r="C19" s="248">
        <v>140526</v>
      </c>
      <c r="D19" s="34">
        <f t="shared" si="0"/>
        <v>2.8464483440786759E-5</v>
      </c>
      <c r="E19" s="221">
        <v>4</v>
      </c>
      <c r="F19" s="248">
        <v>110931</v>
      </c>
      <c r="G19" s="34">
        <f t="shared" si="1"/>
        <v>3.6058450748663586E-5</v>
      </c>
      <c r="H19" s="221">
        <v>0</v>
      </c>
      <c r="I19" s="248">
        <v>6356</v>
      </c>
      <c r="J19" s="34">
        <f t="shared" si="8"/>
        <v>0</v>
      </c>
      <c r="K19" s="221">
        <v>0</v>
      </c>
      <c r="L19" s="248">
        <v>1703</v>
      </c>
      <c r="M19" s="34">
        <f t="shared" si="2"/>
        <v>0</v>
      </c>
      <c r="N19" s="221">
        <v>0</v>
      </c>
      <c r="O19" s="248">
        <v>293</v>
      </c>
      <c r="P19" s="34">
        <f t="shared" si="4"/>
        <v>0</v>
      </c>
      <c r="Q19" s="221">
        <v>0</v>
      </c>
      <c r="R19" s="248">
        <v>1065</v>
      </c>
      <c r="S19" s="34">
        <f t="shared" si="7"/>
        <v>0</v>
      </c>
      <c r="T19" s="221">
        <f t="shared" si="5"/>
        <v>8</v>
      </c>
      <c r="U19" s="248">
        <f t="shared" si="6"/>
        <v>260874</v>
      </c>
      <c r="V19" s="34">
        <f t="shared" si="3"/>
        <v>3.0666145342195846E-5</v>
      </c>
    </row>
    <row r="20" spans="1:24">
      <c r="A20" s="320">
        <v>2011</v>
      </c>
      <c r="B20" s="221">
        <v>7</v>
      </c>
      <c r="C20" s="248">
        <v>132270</v>
      </c>
      <c r="D20" s="34">
        <f t="shared" si="0"/>
        <v>5.2922053375670975E-5</v>
      </c>
      <c r="E20" s="221">
        <v>3</v>
      </c>
      <c r="F20" s="248">
        <v>138841</v>
      </c>
      <c r="G20" s="34">
        <f t="shared" si="1"/>
        <v>2.1607450248845801E-5</v>
      </c>
      <c r="H20" s="221">
        <v>0</v>
      </c>
      <c r="I20" s="248">
        <v>10203</v>
      </c>
      <c r="J20" s="34">
        <f t="shared" si="8"/>
        <v>0</v>
      </c>
      <c r="K20" s="221">
        <v>0</v>
      </c>
      <c r="L20" s="248">
        <v>1644</v>
      </c>
      <c r="M20" s="34">
        <f t="shared" si="2"/>
        <v>0</v>
      </c>
      <c r="N20" s="221">
        <v>0</v>
      </c>
      <c r="O20" s="248">
        <v>513</v>
      </c>
      <c r="P20" s="34">
        <f t="shared" si="4"/>
        <v>0</v>
      </c>
      <c r="Q20" s="221">
        <v>0</v>
      </c>
      <c r="R20" s="248">
        <v>2928</v>
      </c>
      <c r="S20" s="34">
        <f t="shared" si="7"/>
        <v>0</v>
      </c>
      <c r="T20" s="221">
        <f t="shared" si="5"/>
        <v>10</v>
      </c>
      <c r="U20" s="248">
        <f t="shared" si="6"/>
        <v>286399</v>
      </c>
      <c r="V20" s="34">
        <f t="shared" si="3"/>
        <v>3.4916323031854164E-5</v>
      </c>
    </row>
    <row r="21" spans="1:24">
      <c r="A21" s="320">
        <v>2012</v>
      </c>
      <c r="B21" s="221">
        <v>4</v>
      </c>
      <c r="C21" s="248">
        <v>159644</v>
      </c>
      <c r="D21" s="34">
        <f t="shared" si="0"/>
        <v>2.5055749041617601E-5</v>
      </c>
      <c r="E21" s="221">
        <v>0</v>
      </c>
      <c r="F21" s="248">
        <v>131436</v>
      </c>
      <c r="G21" s="34">
        <f t="shared" si="1"/>
        <v>0</v>
      </c>
      <c r="H21" s="221">
        <v>0</v>
      </c>
      <c r="I21" s="248">
        <v>10309</v>
      </c>
      <c r="J21" s="34">
        <f t="shared" si="8"/>
        <v>0</v>
      </c>
      <c r="K21" s="221">
        <v>0</v>
      </c>
      <c r="L21" s="248">
        <v>2146</v>
      </c>
      <c r="M21" s="34">
        <f t="shared" si="2"/>
        <v>0</v>
      </c>
      <c r="N21" s="221">
        <v>0</v>
      </c>
      <c r="O21" s="248">
        <v>774</v>
      </c>
      <c r="P21" s="34">
        <f t="shared" si="4"/>
        <v>0</v>
      </c>
      <c r="Q21" s="221">
        <v>0</v>
      </c>
      <c r="R21" s="248">
        <v>2490</v>
      </c>
      <c r="S21" s="34">
        <f t="shared" si="7"/>
        <v>0</v>
      </c>
      <c r="T21" s="221">
        <f t="shared" si="5"/>
        <v>4</v>
      </c>
      <c r="U21" s="248">
        <f t="shared" si="6"/>
        <v>306799</v>
      </c>
      <c r="V21" s="34">
        <f t="shared" si="3"/>
        <v>1.3037852144237759E-5</v>
      </c>
    </row>
    <row r="22" spans="1:24">
      <c r="A22" s="320">
        <v>2013</v>
      </c>
      <c r="B22" s="221">
        <v>0</v>
      </c>
      <c r="C22" s="248">
        <v>178683</v>
      </c>
      <c r="D22" s="34">
        <f t="shared" si="0"/>
        <v>0</v>
      </c>
      <c r="E22" s="221">
        <v>1</v>
      </c>
      <c r="F22" s="248">
        <v>140033</v>
      </c>
      <c r="G22" s="34">
        <f t="shared" si="1"/>
        <v>7.1411738661601191E-6</v>
      </c>
      <c r="H22" s="221">
        <v>0</v>
      </c>
      <c r="I22" s="248">
        <v>9323</v>
      </c>
      <c r="J22" s="34">
        <f t="shared" si="8"/>
        <v>0</v>
      </c>
      <c r="K22" s="221">
        <v>0</v>
      </c>
      <c r="L22" s="248">
        <v>2143</v>
      </c>
      <c r="M22" s="34">
        <f t="shared" si="2"/>
        <v>0</v>
      </c>
      <c r="N22" s="221">
        <v>0</v>
      </c>
      <c r="O22" s="248">
        <v>544</v>
      </c>
      <c r="P22" s="34">
        <f t="shared" si="4"/>
        <v>0</v>
      </c>
      <c r="Q22" s="221">
        <v>0</v>
      </c>
      <c r="R22" s="248">
        <v>2026</v>
      </c>
      <c r="S22" s="34">
        <f t="shared" si="7"/>
        <v>0</v>
      </c>
      <c r="T22" s="221">
        <f t="shared" si="5"/>
        <v>1</v>
      </c>
      <c r="U22" s="248">
        <f t="shared" si="6"/>
        <v>332752</v>
      </c>
      <c r="V22" s="34">
        <f t="shared" si="3"/>
        <v>3.0052411405491177E-6</v>
      </c>
    </row>
    <row r="23" spans="1:24">
      <c r="A23" s="320">
        <v>2014</v>
      </c>
      <c r="B23" s="221">
        <v>2</v>
      </c>
      <c r="C23" s="248">
        <v>157490</v>
      </c>
      <c r="D23" s="34">
        <f t="shared" si="0"/>
        <v>1.2699218998031621E-5</v>
      </c>
      <c r="E23" s="221">
        <v>0</v>
      </c>
      <c r="F23" s="248">
        <v>166348</v>
      </c>
      <c r="G23" s="34">
        <f t="shared" si="1"/>
        <v>0</v>
      </c>
      <c r="H23" s="221">
        <v>0</v>
      </c>
      <c r="I23" s="248">
        <v>10701</v>
      </c>
      <c r="J23" s="34">
        <f t="shared" si="8"/>
        <v>0</v>
      </c>
      <c r="K23" s="221">
        <v>0</v>
      </c>
      <c r="L23" s="248">
        <v>2878</v>
      </c>
      <c r="M23" s="34">
        <f t="shared" si="2"/>
        <v>0</v>
      </c>
      <c r="N23" s="221">
        <v>0</v>
      </c>
      <c r="O23" s="248">
        <v>1315</v>
      </c>
      <c r="P23" s="34">
        <f t="shared" si="4"/>
        <v>0</v>
      </c>
      <c r="Q23" s="221">
        <v>0</v>
      </c>
      <c r="R23" s="248">
        <v>2096</v>
      </c>
      <c r="S23" s="34">
        <f t="shared" si="7"/>
        <v>0</v>
      </c>
      <c r="T23" s="221">
        <f t="shared" si="5"/>
        <v>2</v>
      </c>
      <c r="U23" s="248">
        <f t="shared" si="6"/>
        <v>340828</v>
      </c>
      <c r="V23" s="34">
        <f t="shared" si="3"/>
        <v>5.8680624831293201E-6</v>
      </c>
    </row>
    <row r="24" spans="1:24">
      <c r="A24" s="320">
        <v>2015</v>
      </c>
      <c r="B24" s="221">
        <v>4</v>
      </c>
      <c r="C24" s="248">
        <v>155658</v>
      </c>
      <c r="D24" s="34">
        <f t="shared" si="0"/>
        <v>2.5697362165773684E-5</v>
      </c>
      <c r="E24" s="221">
        <v>0</v>
      </c>
      <c r="F24" s="248">
        <v>180605</v>
      </c>
      <c r="G24" s="34">
        <f t="shared" si="1"/>
        <v>0</v>
      </c>
      <c r="H24" s="221">
        <v>0</v>
      </c>
      <c r="I24" s="248">
        <v>17902</v>
      </c>
      <c r="J24" s="34">
        <f t="shared" si="8"/>
        <v>0</v>
      </c>
      <c r="K24" s="221">
        <v>0</v>
      </c>
      <c r="L24" s="248">
        <v>1375</v>
      </c>
      <c r="M24" s="34">
        <f t="shared" si="2"/>
        <v>0</v>
      </c>
      <c r="N24" s="221">
        <v>0</v>
      </c>
      <c r="O24" s="248">
        <v>1228</v>
      </c>
      <c r="P24" s="34">
        <f t="shared" si="4"/>
        <v>0</v>
      </c>
      <c r="Q24" s="221">
        <v>0</v>
      </c>
      <c r="R24" s="248">
        <v>3456</v>
      </c>
      <c r="S24" s="34">
        <f t="shared" si="7"/>
        <v>0</v>
      </c>
      <c r="T24" s="221">
        <f t="shared" si="5"/>
        <v>4</v>
      </c>
      <c r="U24" s="248">
        <f t="shared" si="6"/>
        <v>360224</v>
      </c>
      <c r="V24" s="34">
        <f t="shared" si="3"/>
        <v>1.1104201829972461E-5</v>
      </c>
    </row>
    <row r="25" spans="1:24">
      <c r="A25" s="320">
        <v>2016</v>
      </c>
      <c r="B25" s="221">
        <v>0</v>
      </c>
      <c r="C25" s="248">
        <v>34244</v>
      </c>
      <c r="D25" s="34">
        <f t="shared" si="0"/>
        <v>0</v>
      </c>
      <c r="E25" s="221">
        <v>0</v>
      </c>
      <c r="F25" s="248">
        <v>34630</v>
      </c>
      <c r="G25" s="34">
        <f t="shared" si="1"/>
        <v>0</v>
      </c>
      <c r="H25" s="221">
        <v>0</v>
      </c>
      <c r="I25" s="248">
        <v>2050</v>
      </c>
      <c r="J25" s="34">
        <f t="shared" si="8"/>
        <v>0</v>
      </c>
      <c r="K25" s="221">
        <v>0</v>
      </c>
      <c r="L25" s="248">
        <v>125</v>
      </c>
      <c r="M25" s="34">
        <f t="shared" si="2"/>
        <v>0</v>
      </c>
      <c r="N25" s="221">
        <v>0</v>
      </c>
      <c r="O25" s="248">
        <v>161</v>
      </c>
      <c r="P25" s="34">
        <f t="shared" si="4"/>
        <v>0</v>
      </c>
      <c r="Q25" s="221">
        <v>0</v>
      </c>
      <c r="R25" s="248">
        <v>379</v>
      </c>
      <c r="S25" s="34">
        <f t="shared" si="7"/>
        <v>0</v>
      </c>
      <c r="T25" s="221">
        <f t="shared" si="5"/>
        <v>0</v>
      </c>
      <c r="U25" s="248">
        <f t="shared" si="6"/>
        <v>71589</v>
      </c>
      <c r="V25" s="34">
        <f t="shared" si="3"/>
        <v>0</v>
      </c>
    </row>
    <row r="26" spans="1:24" ht="13.5" thickBot="1">
      <c r="A26" s="320">
        <v>2017</v>
      </c>
      <c r="B26" s="275">
        <v>0</v>
      </c>
      <c r="C26" s="283">
        <v>616</v>
      </c>
      <c r="D26" s="162">
        <f t="shared" si="0"/>
        <v>0</v>
      </c>
      <c r="E26" s="275">
        <v>0</v>
      </c>
      <c r="F26" s="283">
        <v>128</v>
      </c>
      <c r="G26" s="162">
        <f t="shared" si="1"/>
        <v>0</v>
      </c>
      <c r="H26" s="275">
        <v>0</v>
      </c>
      <c r="I26" s="283">
        <v>3</v>
      </c>
      <c r="J26" s="162">
        <f t="shared" si="8"/>
        <v>0</v>
      </c>
      <c r="K26" s="275">
        <v>0</v>
      </c>
      <c r="L26" s="283">
        <v>0</v>
      </c>
      <c r="M26" s="162" t="str">
        <f t="shared" si="2"/>
        <v>NA</v>
      </c>
      <c r="N26" s="275">
        <v>0</v>
      </c>
      <c r="O26" s="283">
        <v>0</v>
      </c>
      <c r="P26" s="162" t="str">
        <f t="shared" si="4"/>
        <v>NA</v>
      </c>
      <c r="Q26" s="275">
        <v>0</v>
      </c>
      <c r="R26" s="283">
        <v>2</v>
      </c>
      <c r="S26" s="162">
        <f t="shared" si="7"/>
        <v>0</v>
      </c>
      <c r="T26" s="275">
        <f t="shared" si="5"/>
        <v>0</v>
      </c>
      <c r="U26" s="283">
        <f t="shared" si="6"/>
        <v>749</v>
      </c>
      <c r="V26" s="162">
        <f t="shared" si="3"/>
        <v>0</v>
      </c>
    </row>
    <row r="27" spans="1:24" ht="13.5" thickBot="1">
      <c r="A27" s="35" t="s">
        <v>6</v>
      </c>
      <c r="B27" s="115">
        <f>SUM(B11:B26)</f>
        <v>131</v>
      </c>
      <c r="C27" s="161">
        <f>SUM(C11:C26)</f>
        <v>1917529</v>
      </c>
      <c r="D27" s="287">
        <f>B27/C27</f>
        <v>6.8317089337371163E-5</v>
      </c>
      <c r="E27" s="115">
        <f>SUM(E11:E26)</f>
        <v>61</v>
      </c>
      <c r="F27" s="161">
        <f>SUM(F11:F26)</f>
        <v>1691580</v>
      </c>
      <c r="G27" s="287">
        <f>E27/F27</f>
        <v>3.6060960758580735E-5</v>
      </c>
      <c r="H27" s="115">
        <f>SUM(H11:H26)</f>
        <v>0</v>
      </c>
      <c r="I27" s="161">
        <f>SUM(I11:I26)</f>
        <v>83330</v>
      </c>
      <c r="J27" s="287">
        <f>H27/I27</f>
        <v>0</v>
      </c>
      <c r="K27" s="115">
        <f>SUM(K11:K26)</f>
        <v>1</v>
      </c>
      <c r="L27" s="161">
        <f>SUM(L11:L26)</f>
        <v>14260</v>
      </c>
      <c r="M27" s="287">
        <f>K27/L27</f>
        <v>7.0126227208976161E-5</v>
      </c>
      <c r="N27" s="115">
        <f>SUM(N11:N26)</f>
        <v>0</v>
      </c>
      <c r="O27" s="161">
        <f>SUM(O11:O26)</f>
        <v>5177</v>
      </c>
      <c r="P27" s="287">
        <f>N27/O27</f>
        <v>0</v>
      </c>
      <c r="Q27" s="115">
        <f>SUM(Q11:Q26)</f>
        <v>0</v>
      </c>
      <c r="R27" s="161">
        <f>SUM(R11:R26)</f>
        <v>20761</v>
      </c>
      <c r="S27" s="287">
        <f>Q27/R27</f>
        <v>0</v>
      </c>
      <c r="T27" s="115">
        <f>SUM(T11:T26)</f>
        <v>193</v>
      </c>
      <c r="U27" s="161">
        <f>SUM(U11:U26)</f>
        <v>3732637</v>
      </c>
      <c r="V27" s="287">
        <f>T27/U27</f>
        <v>5.1706072677305616E-5</v>
      </c>
      <c r="X27" s="270"/>
    </row>
    <row r="28" spans="1:24" s="229" customFormat="1">
      <c r="A28" s="214"/>
      <c r="B28" s="241"/>
      <c r="C28" s="241"/>
      <c r="D28" s="246"/>
      <c r="E28" s="241"/>
      <c r="F28" s="241"/>
      <c r="G28" s="246"/>
      <c r="H28" s="241"/>
      <c r="I28" s="241"/>
      <c r="J28" s="246"/>
      <c r="K28" s="241"/>
      <c r="L28" s="241"/>
      <c r="M28" s="246"/>
      <c r="N28" s="241"/>
      <c r="O28" s="241"/>
      <c r="P28" s="246"/>
      <c r="Q28" s="241"/>
      <c r="R28" s="241"/>
      <c r="S28" s="246"/>
      <c r="T28" s="241"/>
      <c r="U28" s="241"/>
      <c r="V28" s="246"/>
      <c r="W28" s="241"/>
    </row>
    <row r="29" spans="1:24">
      <c r="P29" s="229"/>
      <c r="Q29" s="229"/>
      <c r="R29" s="229"/>
      <c r="S29" s="229"/>
    </row>
    <row r="30" spans="1:24" ht="13.5" customHeight="1">
      <c r="A30" s="173"/>
      <c r="G30" s="304"/>
      <c r="P30" s="229"/>
      <c r="Q30" s="229"/>
      <c r="R30" s="229"/>
      <c r="S30" s="229"/>
    </row>
    <row r="31" spans="1:24">
      <c r="P31" s="229"/>
      <c r="Q31" s="229"/>
      <c r="R31" s="229"/>
      <c r="S31" s="229"/>
      <c r="T31" s="229"/>
      <c r="U31" s="229"/>
      <c r="V31" s="229"/>
      <c r="W31" s="229"/>
    </row>
    <row r="32" spans="1:24">
      <c r="P32" s="37"/>
    </row>
    <row r="33" spans="16:16">
      <c r="P33" s="37"/>
    </row>
    <row r="34" spans="16:16">
      <c r="P34" s="37"/>
    </row>
    <row r="35" spans="16:16">
      <c r="P35" s="37"/>
    </row>
    <row r="36" spans="16:16">
      <c r="P36" s="37"/>
    </row>
    <row r="37" spans="16:16">
      <c r="P37" s="37"/>
    </row>
    <row r="38" spans="16:16">
      <c r="P38" s="37"/>
    </row>
    <row r="39" spans="16:16">
      <c r="P39" s="37"/>
    </row>
    <row r="40" spans="16:16">
      <c r="P40" s="37"/>
    </row>
    <row r="41" spans="16:16">
      <c r="P41" s="37"/>
    </row>
    <row r="42" spans="16:16">
      <c r="P42" s="37"/>
    </row>
    <row r="43" spans="16:16">
      <c r="P43" s="37"/>
    </row>
    <row r="44" spans="16:16">
      <c r="P44" s="37"/>
    </row>
    <row r="45" spans="16:16">
      <c r="P45" s="37"/>
    </row>
    <row r="46" spans="16:16">
      <c r="P46" s="37"/>
    </row>
    <row r="47" spans="16:16">
      <c r="P47" s="37"/>
    </row>
    <row r="48" spans="16:16">
      <c r="P48" s="37"/>
    </row>
    <row r="49" spans="16:27">
      <c r="P49" s="37"/>
    </row>
    <row r="50" spans="16:27">
      <c r="P50" s="37"/>
    </row>
    <row r="51" spans="16:27" ht="13.5" customHeight="1">
      <c r="P51" s="37"/>
    </row>
    <row r="52" spans="16:27">
      <c r="P52" s="37"/>
    </row>
    <row r="53" spans="16:27">
      <c r="P53" s="37"/>
    </row>
    <row r="54" spans="16:27">
      <c r="P54" s="37"/>
    </row>
    <row r="55" spans="16:27">
      <c r="P55" s="37"/>
    </row>
    <row r="56" spans="16:27">
      <c r="P56" s="37"/>
    </row>
    <row r="57" spans="16:27">
      <c r="P57" s="37"/>
    </row>
    <row r="58" spans="16:27">
      <c r="P58" s="37"/>
      <c r="Q58" s="371"/>
      <c r="R58" s="371"/>
      <c r="S58" s="371"/>
      <c r="T58" s="372"/>
      <c r="U58" s="371"/>
      <c r="V58" s="371"/>
      <c r="W58" s="371"/>
      <c r="X58" s="372"/>
      <c r="Y58" s="229"/>
      <c r="Z58" s="229"/>
      <c r="AA58" s="229"/>
    </row>
    <row r="59" spans="16:27">
      <c r="P59" s="37"/>
      <c r="Q59" s="371"/>
      <c r="R59" s="371"/>
      <c r="S59" s="371"/>
      <c r="T59" s="371"/>
      <c r="U59" s="371"/>
      <c r="V59" s="371"/>
      <c r="W59" s="371"/>
      <c r="X59" s="372"/>
      <c r="Y59" s="229"/>
      <c r="Z59" s="229"/>
      <c r="AA59" s="229"/>
    </row>
    <row r="60" spans="16:27">
      <c r="P60" s="37"/>
      <c r="Q60" s="371"/>
      <c r="R60" s="371"/>
      <c r="S60" s="371"/>
      <c r="T60" s="371"/>
      <c r="U60" s="371"/>
      <c r="V60" s="371"/>
      <c r="W60" s="371"/>
      <c r="X60" s="372"/>
      <c r="Y60" s="229"/>
      <c r="Z60" s="229"/>
      <c r="AA60" s="229"/>
    </row>
    <row r="61" spans="16:27">
      <c r="P61" s="37"/>
      <c r="Q61" s="371"/>
      <c r="R61" s="371"/>
      <c r="S61" s="371"/>
      <c r="T61" s="371"/>
      <c r="U61" s="371"/>
      <c r="V61" s="371"/>
      <c r="W61" s="371"/>
      <c r="X61" s="372"/>
      <c r="Y61" s="229"/>
      <c r="Z61" s="229"/>
      <c r="AA61" s="229"/>
    </row>
    <row r="62" spans="16:27">
      <c r="P62" s="37"/>
      <c r="Q62" s="371"/>
      <c r="R62" s="371"/>
      <c r="S62" s="371"/>
      <c r="T62" s="371"/>
      <c r="U62" s="371"/>
      <c r="V62" s="371"/>
      <c r="W62" s="371"/>
      <c r="X62" s="372"/>
      <c r="Y62" s="229"/>
      <c r="Z62" s="229"/>
      <c r="AA62" s="229"/>
    </row>
    <row r="63" spans="16:27">
      <c r="Q63" s="371"/>
      <c r="R63" s="371"/>
      <c r="S63" s="371"/>
      <c r="T63" s="371"/>
      <c r="U63" s="371"/>
      <c r="V63" s="371"/>
      <c r="W63" s="371"/>
      <c r="X63" s="372"/>
      <c r="Y63" s="229"/>
      <c r="Z63" s="229"/>
      <c r="AA63" s="229"/>
    </row>
    <row r="64" spans="16:27">
      <c r="P64" s="37"/>
      <c r="T64" s="229"/>
      <c r="U64" s="229"/>
      <c r="V64" s="229"/>
      <c r="W64" s="229"/>
      <c r="X64" s="229"/>
      <c r="Y64" s="229"/>
      <c r="Z64" s="229"/>
      <c r="AA64" s="229"/>
    </row>
    <row r="65" spans="16:27">
      <c r="P65" s="37"/>
      <c r="T65" s="229"/>
      <c r="U65" s="229"/>
      <c r="V65" s="229"/>
      <c r="W65" s="229"/>
      <c r="X65" s="229"/>
      <c r="Y65" s="229"/>
      <c r="Z65" s="229"/>
      <c r="AA65" s="229"/>
    </row>
    <row r="66" spans="16:27">
      <c r="W66" s="229"/>
      <c r="X66" s="229"/>
    </row>
    <row r="67" spans="16:27">
      <c r="W67" s="229"/>
      <c r="X67" s="229"/>
    </row>
    <row r="68" spans="16:27">
      <c r="W68" s="229"/>
      <c r="X68" s="229"/>
    </row>
    <row r="69" spans="16:27">
      <c r="W69" s="229"/>
      <c r="X69" s="229"/>
    </row>
    <row r="70" spans="16:27">
      <c r="P70" s="37"/>
    </row>
    <row r="71" spans="16:27">
      <c r="P71" s="37"/>
    </row>
    <row r="72" spans="16:27">
      <c r="P72" s="37"/>
    </row>
    <row r="73" spans="16:27">
      <c r="P73" s="37"/>
    </row>
    <row r="74" spans="16:27">
      <c r="P74" s="37"/>
    </row>
    <row r="75" spans="16:27">
      <c r="P75" s="37"/>
    </row>
    <row r="76" spans="16:27">
      <c r="P76" s="37"/>
    </row>
    <row r="77" spans="16:27">
      <c r="P77" s="37"/>
    </row>
    <row r="78" spans="16:27">
      <c r="P78" s="37"/>
    </row>
    <row r="79" spans="16:27">
      <c r="P79" s="37"/>
    </row>
    <row r="80" spans="16:27">
      <c r="P80" s="37"/>
    </row>
    <row r="81" spans="16:16">
      <c r="P81" s="37"/>
    </row>
    <row r="82" spans="16:16">
      <c r="P82" s="37"/>
    </row>
    <row r="83" spans="16:16">
      <c r="P83" s="37"/>
    </row>
    <row r="84" spans="16:16">
      <c r="P84" s="37"/>
    </row>
    <row r="85" spans="16:16">
      <c r="P85" s="37"/>
    </row>
    <row r="86" spans="16:16">
      <c r="P86" s="37"/>
    </row>
    <row r="87" spans="16:16">
      <c r="P87" s="37"/>
    </row>
    <row r="88" spans="16:16">
      <c r="P88" s="37"/>
    </row>
    <row r="89" spans="16:16">
      <c r="P89" s="37"/>
    </row>
    <row r="90" spans="16:16">
      <c r="P90" s="37"/>
    </row>
    <row r="91" spans="16:16">
      <c r="P91" s="37"/>
    </row>
    <row r="92" spans="16:16">
      <c r="P92" s="37"/>
    </row>
    <row r="93" spans="16:16">
      <c r="P93" s="37"/>
    </row>
    <row r="94" spans="16:16">
      <c r="P94" s="37"/>
    </row>
    <row r="95" spans="16:16">
      <c r="P95" s="37"/>
    </row>
    <row r="96" spans="16:16">
      <c r="P96" s="37"/>
    </row>
  </sheetData>
  <mergeCells count="9">
    <mergeCell ref="A4:Q7"/>
    <mergeCell ref="A9:A10"/>
    <mergeCell ref="B9:D9"/>
    <mergeCell ref="T9:V9"/>
    <mergeCell ref="N9:P9"/>
    <mergeCell ref="Q9:S9"/>
    <mergeCell ref="K9:M9"/>
    <mergeCell ref="E9:G9"/>
    <mergeCell ref="H9:J9"/>
  </mergeCells>
  <phoneticPr fontId="0" type="noConversion"/>
  <pageMargins left="0.75" right="0.75" top="1" bottom="1" header="0.5" footer="0.5"/>
  <pageSetup scale="41" orientation="portrait" r:id="rId1"/>
  <headerFooter alignWithMargins="0">
    <oddFooter>&amp;C&amp;14B-&amp;P-4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K94"/>
  <sheetViews>
    <sheetView topLeftCell="A2" workbookViewId="0">
      <selection activeCell="I15" sqref="I15"/>
    </sheetView>
  </sheetViews>
  <sheetFormatPr defaultRowHeight="12.75"/>
  <cols>
    <col min="1" max="1" width="15.85546875" customWidth="1"/>
    <col min="2" max="2" width="18.28515625" bestFit="1" customWidth="1"/>
    <col min="3" max="7" width="9.140625" style="124"/>
  </cols>
  <sheetData>
    <row r="1" spans="1:11">
      <c r="A1" t="s">
        <v>72</v>
      </c>
    </row>
    <row r="4" spans="1:11">
      <c r="C4" s="124" t="s">
        <v>75</v>
      </c>
      <c r="E4" s="124" t="s">
        <v>30</v>
      </c>
      <c r="G4" s="124" t="s">
        <v>32</v>
      </c>
      <c r="I4" t="s">
        <v>35</v>
      </c>
    </row>
    <row r="5" spans="1:11">
      <c r="A5" t="s">
        <v>76</v>
      </c>
      <c r="B5" t="s">
        <v>77</v>
      </c>
      <c r="C5" s="124">
        <v>2536</v>
      </c>
      <c r="E5" s="124">
        <v>533</v>
      </c>
      <c r="G5" s="124">
        <v>8973</v>
      </c>
    </row>
    <row r="6" spans="1:11">
      <c r="B6" t="s">
        <v>83</v>
      </c>
      <c r="C6" s="124">
        <f>C7-C5</f>
        <v>994</v>
      </c>
      <c r="E6" s="125"/>
    </row>
    <row r="7" spans="1:11">
      <c r="B7" t="s">
        <v>79</v>
      </c>
      <c r="C7" s="126">
        <v>3530</v>
      </c>
      <c r="E7" s="126">
        <v>722</v>
      </c>
      <c r="G7" s="127">
        <v>13635</v>
      </c>
      <c r="H7" t="s">
        <v>71</v>
      </c>
    </row>
    <row r="8" spans="1:11">
      <c r="A8" t="s">
        <v>73</v>
      </c>
      <c r="B8" t="s">
        <v>77</v>
      </c>
      <c r="C8" s="124">
        <v>74504</v>
      </c>
      <c r="E8" s="124">
        <v>2712</v>
      </c>
      <c r="G8" s="124">
        <v>29938</v>
      </c>
    </row>
    <row r="9" spans="1:11">
      <c r="B9" t="s">
        <v>78</v>
      </c>
      <c r="C9" s="126">
        <v>5317</v>
      </c>
      <c r="E9" s="126">
        <v>761</v>
      </c>
      <c r="G9" s="127">
        <v>13342</v>
      </c>
    </row>
    <row r="10" spans="1:11">
      <c r="B10" t="s">
        <v>79</v>
      </c>
      <c r="C10" s="126">
        <v>79821</v>
      </c>
      <c r="E10" s="126">
        <v>3473</v>
      </c>
      <c r="G10" s="126">
        <v>43280</v>
      </c>
    </row>
    <row r="11" spans="1:11">
      <c r="B11" t="s">
        <v>80</v>
      </c>
      <c r="C11" s="128">
        <f>SUM(C8:C9)</f>
        <v>79821</v>
      </c>
      <c r="E11" s="128">
        <f>SUM(E8:E9)</f>
        <v>3473</v>
      </c>
      <c r="G11" s="128">
        <f>SUM(G8:G9)</f>
        <v>43280</v>
      </c>
    </row>
    <row r="12" spans="1:11">
      <c r="A12" t="s">
        <v>74</v>
      </c>
      <c r="B12" t="s">
        <v>82</v>
      </c>
      <c r="C12" s="124">
        <f>C14-C13</f>
        <v>1157169</v>
      </c>
      <c r="E12" s="125"/>
    </row>
    <row r="13" spans="1:11">
      <c r="B13" t="s">
        <v>78</v>
      </c>
      <c r="C13" s="124">
        <v>109336</v>
      </c>
      <c r="E13" s="126">
        <v>4525</v>
      </c>
      <c r="G13" s="126">
        <v>57521</v>
      </c>
      <c r="I13">
        <v>796</v>
      </c>
      <c r="K13" s="139">
        <f>SUM(C13:G13)</f>
        <v>171382</v>
      </c>
    </row>
    <row r="14" spans="1:11">
      <c r="B14" t="s">
        <v>79</v>
      </c>
      <c r="C14" s="139">
        <v>1266505</v>
      </c>
      <c r="E14" s="124">
        <v>76289</v>
      </c>
      <c r="G14" s="124">
        <v>518763</v>
      </c>
      <c r="I14">
        <v>42370</v>
      </c>
      <c r="K14" s="139">
        <f>SUM(C14:G14)</f>
        <v>1861557</v>
      </c>
    </row>
    <row r="15" spans="1:11">
      <c r="C15" s="129">
        <f>C14/K14</f>
        <v>0.68034715026185066</v>
      </c>
      <c r="E15" s="129">
        <f>E14/K14</f>
        <v>4.0981286095456655E-2</v>
      </c>
      <c r="G15" s="129">
        <f>G14/K14</f>
        <v>0.27867156364269263</v>
      </c>
      <c r="I15" s="129">
        <f>I14/K14</f>
        <v>2.2760517136998761E-2</v>
      </c>
      <c r="K15">
        <f>K13/K14</f>
        <v>9.2063793910151556E-2</v>
      </c>
    </row>
    <row r="17" spans="1:11">
      <c r="A17" t="s">
        <v>81</v>
      </c>
      <c r="B17" t="s">
        <v>77</v>
      </c>
      <c r="C17" s="124">
        <f>C5+C8+C12</f>
        <v>1234209</v>
      </c>
    </row>
    <row r="18" spans="1:11">
      <c r="B18" t="s">
        <v>78</v>
      </c>
      <c r="C18" s="124">
        <f>C6+C9+C13</f>
        <v>115647</v>
      </c>
    </row>
    <row r="19" spans="1:11">
      <c r="B19" t="s">
        <v>29</v>
      </c>
      <c r="C19" s="124">
        <f>C7+C10+C14</f>
        <v>1349856</v>
      </c>
      <c r="D19" s="124">
        <f>C19-C24</f>
        <v>-10</v>
      </c>
    </row>
    <row r="20" spans="1:11">
      <c r="B20" t="s">
        <v>84</v>
      </c>
      <c r="C20" s="129">
        <f>C18/C19</f>
        <v>8.5673582959960179E-2</v>
      </c>
    </row>
    <row r="22" spans="1:11">
      <c r="A22" t="s">
        <v>85</v>
      </c>
      <c r="B22" t="s">
        <v>77</v>
      </c>
      <c r="C22" s="124">
        <v>1234210</v>
      </c>
    </row>
    <row r="23" spans="1:11">
      <c r="B23" t="s">
        <v>78</v>
      </c>
      <c r="C23" s="124">
        <v>115656</v>
      </c>
    </row>
    <row r="24" spans="1:11">
      <c r="B24" t="s">
        <v>29</v>
      </c>
      <c r="C24" s="124">
        <v>1349866</v>
      </c>
      <c r="K24">
        <f>1906/4600</f>
        <v>0.41434782608695653</v>
      </c>
    </row>
    <row r="26" spans="1:11">
      <c r="C26" s="124">
        <f>C19-C24</f>
        <v>-10</v>
      </c>
    </row>
    <row r="28" spans="1:11">
      <c r="A28" t="s">
        <v>94</v>
      </c>
      <c r="B28" t="s">
        <v>93</v>
      </c>
      <c r="C28" s="124">
        <v>1266653</v>
      </c>
    </row>
    <row r="29" spans="1:11">
      <c r="C29" s="124">
        <v>1266653</v>
      </c>
    </row>
    <row r="40" spans="1:3">
      <c r="A40" t="s">
        <v>86</v>
      </c>
      <c r="C40" s="130">
        <v>1047</v>
      </c>
    </row>
    <row r="41" spans="1:3">
      <c r="A41" t="s">
        <v>87</v>
      </c>
      <c r="C41" s="130">
        <v>470</v>
      </c>
    </row>
    <row r="42" spans="1:3">
      <c r="A42" t="s">
        <v>88</v>
      </c>
      <c r="C42" s="131">
        <v>73927</v>
      </c>
    </row>
    <row r="43" spans="1:3">
      <c r="A43" t="s">
        <v>89</v>
      </c>
      <c r="C43" s="124">
        <v>1234197</v>
      </c>
    </row>
    <row r="45" spans="1:3">
      <c r="C45" s="124">
        <f>SUM(C40:C44)</f>
        <v>1309641</v>
      </c>
    </row>
    <row r="47" spans="1:3">
      <c r="C47" s="124">
        <f>C24-C45</f>
        <v>40225</v>
      </c>
    </row>
    <row r="50" spans="1:10">
      <c r="A50" t="s">
        <v>90</v>
      </c>
    </row>
    <row r="51" spans="1:10">
      <c r="A51" s="132" t="s">
        <v>39</v>
      </c>
      <c r="B51" s="132" t="s">
        <v>44</v>
      </c>
      <c r="C51" s="132" t="s">
        <v>40</v>
      </c>
      <c r="D51" s="132" t="s">
        <v>45</v>
      </c>
      <c r="E51" s="132" t="s">
        <v>41</v>
      </c>
      <c r="F51" s="132" t="s">
        <v>42</v>
      </c>
      <c r="G51" s="132" t="s">
        <v>43</v>
      </c>
      <c r="H51" s="132" t="s">
        <v>47</v>
      </c>
      <c r="I51" s="143"/>
      <c r="J51" s="143"/>
    </row>
    <row r="52" spans="1:10">
      <c r="A52" s="133">
        <v>1996</v>
      </c>
      <c r="B52" s="133" t="s">
        <v>24</v>
      </c>
      <c r="C52" s="133">
        <v>80179</v>
      </c>
      <c r="D52" s="133" t="s">
        <v>24</v>
      </c>
      <c r="E52" s="133">
        <v>29378</v>
      </c>
      <c r="F52" s="133">
        <v>7806</v>
      </c>
      <c r="G52" s="133">
        <v>14</v>
      </c>
      <c r="H52" s="133" t="s">
        <v>24</v>
      </c>
      <c r="I52" s="134"/>
      <c r="J52" s="134"/>
    </row>
    <row r="53" spans="1:10">
      <c r="A53" s="133">
        <v>1997</v>
      </c>
      <c r="B53" s="133" t="s">
        <v>24</v>
      </c>
      <c r="C53" s="133">
        <v>92400</v>
      </c>
      <c r="D53" s="133" t="s">
        <v>24</v>
      </c>
      <c r="E53" s="133">
        <v>37880</v>
      </c>
      <c r="F53" s="133">
        <v>10172</v>
      </c>
      <c r="G53" s="133">
        <v>13</v>
      </c>
      <c r="H53" s="133">
        <v>1</v>
      </c>
      <c r="I53" s="134"/>
      <c r="J53" s="134"/>
    </row>
    <row r="54" spans="1:10">
      <c r="A54" s="133">
        <v>1998</v>
      </c>
      <c r="B54" s="133" t="s">
        <v>24</v>
      </c>
      <c r="C54" s="133">
        <v>78294</v>
      </c>
      <c r="D54" s="133" t="s">
        <v>24</v>
      </c>
      <c r="E54" s="133">
        <v>40353</v>
      </c>
      <c r="F54" s="133">
        <v>10377</v>
      </c>
      <c r="G54" s="133">
        <v>20</v>
      </c>
      <c r="H54" s="133" t="s">
        <v>24</v>
      </c>
      <c r="I54" s="134"/>
      <c r="J54" s="134"/>
    </row>
    <row r="55" spans="1:10">
      <c r="A55" s="133">
        <v>1999</v>
      </c>
      <c r="B55" s="133" t="s">
        <v>24</v>
      </c>
      <c r="C55" s="133">
        <v>93056</v>
      </c>
      <c r="D55" s="133" t="s">
        <v>24</v>
      </c>
      <c r="E55" s="133">
        <v>43017</v>
      </c>
      <c r="F55" s="133">
        <v>14558</v>
      </c>
      <c r="G55" s="133">
        <v>20</v>
      </c>
      <c r="H55" s="133" t="s">
        <v>24</v>
      </c>
      <c r="I55" s="134"/>
      <c r="J55" s="134"/>
    </row>
    <row r="56" spans="1:10">
      <c r="A56" s="133">
        <v>2000</v>
      </c>
      <c r="B56" s="133" t="s">
        <v>24</v>
      </c>
      <c r="C56" s="133">
        <v>100180</v>
      </c>
      <c r="D56" s="133" t="s">
        <v>24</v>
      </c>
      <c r="E56" s="133">
        <v>50324</v>
      </c>
      <c r="F56" s="133">
        <v>14671</v>
      </c>
      <c r="G56" s="133">
        <v>21</v>
      </c>
      <c r="H56" s="133" t="s">
        <v>24</v>
      </c>
      <c r="I56" s="134"/>
      <c r="J56" s="134"/>
    </row>
    <row r="57" spans="1:10">
      <c r="A57" s="133">
        <v>2001</v>
      </c>
      <c r="B57" s="133" t="s">
        <v>24</v>
      </c>
      <c r="C57" s="133">
        <v>98004</v>
      </c>
      <c r="D57" s="133" t="s">
        <v>24</v>
      </c>
      <c r="E57" s="133">
        <v>45119</v>
      </c>
      <c r="F57" s="133">
        <v>16469</v>
      </c>
      <c r="G57" s="133">
        <v>13</v>
      </c>
      <c r="H57" s="133" t="s">
        <v>24</v>
      </c>
      <c r="I57" s="134"/>
      <c r="J57" s="134"/>
    </row>
    <row r="58" spans="1:10">
      <c r="A58" s="133">
        <v>2002</v>
      </c>
      <c r="B58" s="133" t="s">
        <v>24</v>
      </c>
      <c r="C58" s="133">
        <v>138871</v>
      </c>
      <c r="D58" s="133" t="s">
        <v>24</v>
      </c>
      <c r="E58" s="133">
        <v>76782</v>
      </c>
      <c r="F58" s="133">
        <v>27050</v>
      </c>
      <c r="G58" s="133">
        <v>28</v>
      </c>
      <c r="H58" s="133" t="s">
        <v>24</v>
      </c>
      <c r="I58" s="134"/>
      <c r="J58" s="134"/>
    </row>
    <row r="59" spans="1:10">
      <c r="A59" s="133">
        <v>2003</v>
      </c>
      <c r="B59" s="133" t="s">
        <v>24</v>
      </c>
      <c r="C59" s="133">
        <v>53689</v>
      </c>
      <c r="D59" s="133" t="s">
        <v>24</v>
      </c>
      <c r="E59" s="133">
        <v>22998</v>
      </c>
      <c r="F59" s="133">
        <v>10081</v>
      </c>
      <c r="G59" s="133">
        <v>13</v>
      </c>
      <c r="H59" s="133" t="s">
        <v>24</v>
      </c>
      <c r="I59" s="134"/>
      <c r="J59" s="134"/>
    </row>
    <row r="60" spans="1:10">
      <c r="A60" s="133">
        <v>2004</v>
      </c>
      <c r="B60" s="133">
        <v>15</v>
      </c>
      <c r="C60" s="133">
        <v>30022</v>
      </c>
      <c r="D60" s="133">
        <v>90</v>
      </c>
      <c r="E60" s="133">
        <v>13099</v>
      </c>
      <c r="F60" s="133">
        <v>7110</v>
      </c>
      <c r="G60" s="133">
        <v>4</v>
      </c>
      <c r="H60" s="133" t="s">
        <v>24</v>
      </c>
      <c r="I60" s="134"/>
      <c r="J60" s="134"/>
    </row>
    <row r="61" spans="1:10">
      <c r="A61" s="133">
        <v>2005</v>
      </c>
      <c r="B61" s="133">
        <v>4</v>
      </c>
      <c r="C61" s="133">
        <v>15178</v>
      </c>
      <c r="D61" s="133">
        <v>33</v>
      </c>
      <c r="E61" s="133">
        <v>6805</v>
      </c>
      <c r="F61" s="133">
        <v>2082</v>
      </c>
      <c r="G61" s="133">
        <v>1</v>
      </c>
      <c r="H61" s="133" t="s">
        <v>24</v>
      </c>
      <c r="I61" s="134"/>
      <c r="J61" s="134"/>
    </row>
    <row r="62" spans="1:10">
      <c r="A62" s="133">
        <v>2006</v>
      </c>
      <c r="B62" s="133" t="s">
        <v>24</v>
      </c>
      <c r="C62" s="133">
        <v>237</v>
      </c>
      <c r="D62" s="133">
        <v>2</v>
      </c>
      <c r="E62" s="133">
        <v>62</v>
      </c>
      <c r="F62" s="133">
        <v>58</v>
      </c>
      <c r="G62" s="133" t="s">
        <v>24</v>
      </c>
      <c r="H62" s="133" t="s">
        <v>24</v>
      </c>
      <c r="I62" s="134"/>
      <c r="J62" s="134"/>
    </row>
    <row r="63" spans="1:10">
      <c r="A63" s="135">
        <f>SUM(B63:F63)</f>
        <v>1266505</v>
      </c>
      <c r="B63" s="134">
        <f>SUM(B60:B62)</f>
        <v>19</v>
      </c>
      <c r="C63" s="134">
        <f>SUM(C52:C62)</f>
        <v>780110</v>
      </c>
      <c r="D63" s="134">
        <f>SUM(D52:D62)</f>
        <v>125</v>
      </c>
      <c r="E63" s="134">
        <f>SUM(E52:E62)</f>
        <v>365817</v>
      </c>
      <c r="F63" s="134">
        <f>SUM(F52:F62)</f>
        <v>120434</v>
      </c>
      <c r="G63" s="134"/>
      <c r="H63" s="134"/>
      <c r="I63" s="134"/>
      <c r="J63" s="134"/>
    </row>
    <row r="64" spans="1:10">
      <c r="A64" s="124">
        <f>C14-A63</f>
        <v>0</v>
      </c>
      <c r="B64">
        <f>A64/12</f>
        <v>0</v>
      </c>
    </row>
    <row r="65" spans="1:11">
      <c r="A65" t="s">
        <v>91</v>
      </c>
    </row>
    <row r="66" spans="1:11">
      <c r="A66" s="132" t="s">
        <v>39</v>
      </c>
      <c r="B66" s="132" t="s">
        <v>44</v>
      </c>
      <c r="C66" s="132" t="s">
        <v>40</v>
      </c>
      <c r="D66" s="132" t="s">
        <v>45</v>
      </c>
      <c r="E66" s="132" t="s">
        <v>41</v>
      </c>
      <c r="F66" s="132" t="s">
        <v>42</v>
      </c>
      <c r="G66" s="132" t="s">
        <v>43</v>
      </c>
    </row>
    <row r="67" spans="1:11">
      <c r="A67" s="133">
        <v>1995</v>
      </c>
      <c r="B67" s="133" t="s">
        <v>24</v>
      </c>
      <c r="C67" s="133" t="s">
        <v>24</v>
      </c>
      <c r="D67" s="133" t="s">
        <v>24</v>
      </c>
      <c r="E67" s="133">
        <v>1</v>
      </c>
      <c r="F67" s="133">
        <v>1</v>
      </c>
      <c r="G67" s="133" t="s">
        <v>24</v>
      </c>
      <c r="H67" s="138">
        <f>SUM(E67:F67)</f>
        <v>2</v>
      </c>
      <c r="I67" s="138"/>
      <c r="J67" s="138"/>
    </row>
    <row r="68" spans="1:11">
      <c r="A68" s="133">
        <v>1996</v>
      </c>
      <c r="B68" s="133" t="s">
        <v>24</v>
      </c>
      <c r="C68" s="133">
        <v>8618</v>
      </c>
      <c r="D68" s="133" t="s">
        <v>24</v>
      </c>
      <c r="E68" s="133">
        <v>4005</v>
      </c>
      <c r="F68" s="133">
        <v>1004</v>
      </c>
      <c r="G68" s="133">
        <v>1</v>
      </c>
    </row>
    <row r="69" spans="1:11">
      <c r="A69" s="133">
        <v>1997</v>
      </c>
      <c r="B69" s="133" t="s">
        <v>24</v>
      </c>
      <c r="C69" s="133">
        <v>9170</v>
      </c>
      <c r="D69" s="133">
        <v>1</v>
      </c>
      <c r="E69" s="133">
        <v>4008</v>
      </c>
      <c r="F69" s="133">
        <v>953</v>
      </c>
      <c r="G69" s="133" t="s">
        <v>24</v>
      </c>
    </row>
    <row r="70" spans="1:11">
      <c r="A70" s="133">
        <v>1998</v>
      </c>
      <c r="B70" s="133" t="s">
        <v>24</v>
      </c>
      <c r="C70" s="133">
        <v>6929</v>
      </c>
      <c r="D70" s="133" t="s">
        <v>24</v>
      </c>
      <c r="E70" s="133">
        <v>3326</v>
      </c>
      <c r="F70" s="133">
        <v>814</v>
      </c>
      <c r="G70" s="133">
        <v>1</v>
      </c>
    </row>
    <row r="71" spans="1:11">
      <c r="A71" s="133">
        <v>1999</v>
      </c>
      <c r="B71" s="133" t="s">
        <v>24</v>
      </c>
      <c r="C71" s="133">
        <v>6277</v>
      </c>
      <c r="D71" s="133">
        <v>1</v>
      </c>
      <c r="E71" s="133">
        <v>2891</v>
      </c>
      <c r="F71" s="133">
        <v>873</v>
      </c>
      <c r="G71" s="133">
        <v>4</v>
      </c>
    </row>
    <row r="72" spans="1:11">
      <c r="A72" s="133">
        <v>2000</v>
      </c>
      <c r="B72" s="133" t="s">
        <v>24</v>
      </c>
      <c r="C72" s="133">
        <v>5847</v>
      </c>
      <c r="D72" s="133">
        <v>1</v>
      </c>
      <c r="E72" s="133">
        <v>2687</v>
      </c>
      <c r="F72" s="133">
        <v>646</v>
      </c>
      <c r="G72" s="133" t="s">
        <v>24</v>
      </c>
    </row>
    <row r="73" spans="1:11">
      <c r="A73" s="133">
        <v>2001</v>
      </c>
      <c r="B73" s="133" t="s">
        <v>24</v>
      </c>
      <c r="C73" s="133">
        <v>5206</v>
      </c>
      <c r="D73" s="133" t="s">
        <v>24</v>
      </c>
      <c r="E73" s="133">
        <v>2954</v>
      </c>
      <c r="F73" s="133">
        <v>950</v>
      </c>
      <c r="G73" s="133">
        <v>3</v>
      </c>
    </row>
    <row r="74" spans="1:11">
      <c r="A74" s="133">
        <v>2002</v>
      </c>
      <c r="B74" s="133" t="s">
        <v>24</v>
      </c>
      <c r="C74" s="133">
        <v>4353</v>
      </c>
      <c r="D74" s="133" t="s">
        <v>24</v>
      </c>
      <c r="E74" s="133">
        <v>2832</v>
      </c>
      <c r="F74" s="133">
        <v>1148</v>
      </c>
      <c r="G74" s="133">
        <v>2</v>
      </c>
    </row>
    <row r="75" spans="1:11">
      <c r="A75" s="133">
        <v>2003</v>
      </c>
      <c r="B75" s="133" t="s">
        <v>24</v>
      </c>
      <c r="C75" s="133">
        <v>1466</v>
      </c>
      <c r="D75" s="133" t="s">
        <v>24</v>
      </c>
      <c r="E75" s="133">
        <v>519</v>
      </c>
      <c r="F75" s="133">
        <v>286</v>
      </c>
      <c r="G75" s="133">
        <v>1</v>
      </c>
    </row>
    <row r="76" spans="1:11">
      <c r="A76" s="133">
        <v>2004</v>
      </c>
      <c r="B76" s="133">
        <v>1</v>
      </c>
      <c r="C76" s="133">
        <v>916</v>
      </c>
      <c r="D76" s="133">
        <v>6</v>
      </c>
      <c r="E76" s="133">
        <v>314</v>
      </c>
      <c r="F76" s="133">
        <v>211</v>
      </c>
      <c r="G76" s="133" t="s">
        <v>24</v>
      </c>
    </row>
    <row r="77" spans="1:11">
      <c r="A77" s="133">
        <v>2005</v>
      </c>
      <c r="B77" s="133">
        <v>1</v>
      </c>
      <c r="C77" s="133">
        <v>372</v>
      </c>
      <c r="D77" s="133">
        <v>2</v>
      </c>
      <c r="E77" s="133">
        <v>171</v>
      </c>
      <c r="F77" s="133">
        <v>49</v>
      </c>
      <c r="G77" s="133" t="s">
        <v>24</v>
      </c>
    </row>
    <row r="78" spans="1:11">
      <c r="A78" s="133">
        <v>2006</v>
      </c>
      <c r="B78" s="133" t="s">
        <v>24</v>
      </c>
      <c r="C78" s="133">
        <v>7</v>
      </c>
      <c r="D78" s="133" t="s">
        <v>24</v>
      </c>
      <c r="E78" s="133">
        <v>2</v>
      </c>
      <c r="F78" s="133">
        <v>4</v>
      </c>
      <c r="G78" s="133" t="s">
        <v>24</v>
      </c>
    </row>
    <row r="79" spans="1:11">
      <c r="A79" s="135">
        <f>SUM(B79:F79)</f>
        <v>79821</v>
      </c>
      <c r="B79" s="137">
        <f>SUM(B67:B78)</f>
        <v>2</v>
      </c>
      <c r="C79" s="134">
        <f>SUM(C67:C78)</f>
        <v>49161</v>
      </c>
      <c r="D79" s="134">
        <f>SUM(D67:D78)</f>
        <v>11</v>
      </c>
      <c r="E79" s="134">
        <f>SUM(E68:E78)</f>
        <v>23709</v>
      </c>
      <c r="F79" s="134">
        <f>SUM(F68:F78)</f>
        <v>6938</v>
      </c>
      <c r="G79" s="137">
        <f>SUM(G67:G78)</f>
        <v>12</v>
      </c>
      <c r="K79">
        <f>B79+H67+G79</f>
        <v>16</v>
      </c>
    </row>
    <row r="81" spans="1:4">
      <c r="A81" t="s">
        <v>92</v>
      </c>
    </row>
    <row r="82" spans="1:4">
      <c r="A82" s="132" t="s">
        <v>39</v>
      </c>
      <c r="B82" s="132" t="s">
        <v>40</v>
      </c>
      <c r="C82" s="132" t="s">
        <v>41</v>
      </c>
      <c r="D82" s="132" t="s">
        <v>42</v>
      </c>
    </row>
    <row r="83" spans="1:4">
      <c r="A83" s="133">
        <v>1996</v>
      </c>
      <c r="B83" s="133">
        <v>629</v>
      </c>
      <c r="C83" s="133">
        <v>283</v>
      </c>
      <c r="D83" s="133">
        <v>96</v>
      </c>
    </row>
    <row r="84" spans="1:4">
      <c r="A84" s="133">
        <v>1997</v>
      </c>
      <c r="B84" s="133">
        <v>505</v>
      </c>
      <c r="C84" s="133">
        <v>256</v>
      </c>
      <c r="D84" s="133">
        <v>64</v>
      </c>
    </row>
    <row r="85" spans="1:4">
      <c r="A85" s="133">
        <v>1998</v>
      </c>
      <c r="B85" s="133">
        <v>329</v>
      </c>
      <c r="C85" s="133">
        <v>169</v>
      </c>
      <c r="D85" s="133">
        <v>55</v>
      </c>
    </row>
    <row r="86" spans="1:4">
      <c r="A86" s="133">
        <v>1999</v>
      </c>
      <c r="B86" s="133">
        <v>288</v>
      </c>
      <c r="C86" s="133">
        <v>111</v>
      </c>
      <c r="D86" s="133">
        <v>31</v>
      </c>
    </row>
    <row r="87" spans="1:4">
      <c r="A87" s="133">
        <v>2000</v>
      </c>
      <c r="B87" s="133">
        <v>166</v>
      </c>
      <c r="C87" s="133">
        <v>63</v>
      </c>
      <c r="D87" s="133">
        <v>9</v>
      </c>
    </row>
    <row r="88" spans="1:4">
      <c r="A88" s="133">
        <v>2001</v>
      </c>
      <c r="B88" s="133">
        <v>144</v>
      </c>
      <c r="C88" s="133">
        <v>73</v>
      </c>
      <c r="D88" s="133">
        <v>20</v>
      </c>
    </row>
    <row r="89" spans="1:4">
      <c r="A89" s="133">
        <v>2002</v>
      </c>
      <c r="B89" s="133">
        <v>59</v>
      </c>
      <c r="C89" s="133">
        <v>33</v>
      </c>
      <c r="D89" s="133">
        <v>26</v>
      </c>
    </row>
    <row r="90" spans="1:4">
      <c r="A90" s="133">
        <v>2003</v>
      </c>
      <c r="B90" s="133">
        <v>40</v>
      </c>
      <c r="C90" s="133">
        <v>8</v>
      </c>
      <c r="D90" s="133">
        <v>2</v>
      </c>
    </row>
    <row r="91" spans="1:4">
      <c r="A91" s="133">
        <v>2004</v>
      </c>
      <c r="B91" s="133">
        <v>29</v>
      </c>
      <c r="C91" s="133">
        <v>11</v>
      </c>
      <c r="D91" s="133">
        <v>11</v>
      </c>
    </row>
    <row r="92" spans="1:4">
      <c r="A92" s="133">
        <v>2005</v>
      </c>
      <c r="B92" s="133">
        <v>10</v>
      </c>
      <c r="C92" s="133">
        <v>5</v>
      </c>
      <c r="D92" s="133">
        <v>1</v>
      </c>
    </row>
    <row r="93" spans="1:4">
      <c r="A93" s="133">
        <v>2006</v>
      </c>
      <c r="B93" s="133" t="s">
        <v>24</v>
      </c>
      <c r="C93" s="133">
        <v>2</v>
      </c>
      <c r="D93" s="133" t="s">
        <v>24</v>
      </c>
    </row>
    <row r="94" spans="1:4">
      <c r="A94" s="136">
        <f>SUM(B94:D94)</f>
        <v>3528</v>
      </c>
      <c r="B94">
        <f>SUM(B83:B93)</f>
        <v>2199</v>
      </c>
      <c r="C94">
        <f>SUM(C83:C93)</f>
        <v>1014</v>
      </c>
      <c r="D94">
        <f>SUM(D83:D93)</f>
        <v>315</v>
      </c>
    </row>
  </sheetData>
  <phoneticPr fontId="0"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3">
    <pageSetUpPr fitToPage="1"/>
  </sheetPr>
  <dimension ref="A1:X45"/>
  <sheetViews>
    <sheetView zoomScale="80" zoomScaleNormal="80" workbookViewId="0"/>
  </sheetViews>
  <sheetFormatPr defaultRowHeight="12.75"/>
  <cols>
    <col min="1" max="1" width="12.28515625" style="37" customWidth="1"/>
    <col min="2" max="2" width="8.7109375" style="174" customWidth="1"/>
    <col min="3" max="3" width="11.7109375" style="174" customWidth="1"/>
    <col min="4" max="4" width="12.28515625" style="174" customWidth="1"/>
    <col min="5" max="5" width="8.140625" style="174" customWidth="1"/>
    <col min="6" max="6" width="11.7109375" style="174" bestFit="1" customWidth="1"/>
    <col min="7" max="7" width="12.28515625" style="174" customWidth="1"/>
    <col min="8" max="8" width="9.28515625" style="174" customWidth="1"/>
    <col min="9" max="9" width="9.7109375" style="174" customWidth="1"/>
    <col min="10" max="10" width="12.28515625" style="174" customWidth="1"/>
    <col min="11" max="11" width="8.28515625" style="174" customWidth="1"/>
    <col min="12" max="12" width="10.42578125" style="174" customWidth="1"/>
    <col min="13" max="13" width="12.28515625" style="174" customWidth="1"/>
    <col min="14" max="14" width="8.28515625" style="174" customWidth="1"/>
    <col min="15" max="15" width="10" style="174" customWidth="1"/>
    <col min="16" max="16" width="12.28515625" style="174" customWidth="1"/>
    <col min="17" max="17" width="8.5703125" style="37" customWidth="1"/>
    <col min="18" max="18" width="9.42578125" style="37" bestFit="1" customWidth="1"/>
    <col min="19" max="19" width="12.28515625" style="37" customWidth="1"/>
    <col min="20" max="20" width="9.140625" style="37" customWidth="1"/>
    <col min="21" max="21" width="12.140625" style="37" customWidth="1"/>
    <col min="22" max="22" width="12.28515625" style="37" customWidth="1"/>
    <col min="23" max="16384" width="9.140625" style="37"/>
  </cols>
  <sheetData>
    <row r="1" spans="1:22" ht="26.25">
      <c r="A1" s="219" t="s">
        <v>199</v>
      </c>
    </row>
    <row r="2" spans="1:22" ht="18">
      <c r="A2" s="32" t="s">
        <v>186</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ht="14.25" customHeight="1">
      <c r="A4" s="587" t="s">
        <v>193</v>
      </c>
      <c r="B4" s="587"/>
      <c r="C4" s="587"/>
      <c r="D4" s="587"/>
      <c r="E4" s="587"/>
      <c r="F4" s="587"/>
      <c r="G4" s="587"/>
      <c r="H4" s="587"/>
      <c r="I4" s="587"/>
      <c r="J4" s="587"/>
      <c r="K4" s="587"/>
      <c r="L4" s="587"/>
      <c r="M4" s="587"/>
      <c r="N4" s="587"/>
      <c r="O4" s="587"/>
      <c r="P4" s="216"/>
    </row>
    <row r="5" spans="1:22" ht="17.25" customHeight="1">
      <c r="A5" s="587"/>
      <c r="B5" s="587"/>
      <c r="C5" s="587"/>
      <c r="D5" s="587"/>
      <c r="E5" s="587"/>
      <c r="F5" s="587"/>
      <c r="G5" s="587"/>
      <c r="H5" s="587"/>
      <c r="I5" s="587"/>
      <c r="J5" s="587"/>
      <c r="K5" s="587"/>
      <c r="L5" s="587"/>
      <c r="M5" s="587"/>
      <c r="N5" s="587"/>
      <c r="O5" s="587"/>
      <c r="P5" s="216"/>
    </row>
    <row r="6" spans="1:22" ht="17.25" customHeight="1">
      <c r="A6" s="216"/>
      <c r="B6" s="216"/>
      <c r="C6" s="216"/>
      <c r="D6" s="216"/>
      <c r="E6" s="216"/>
      <c r="F6" s="216"/>
      <c r="G6" s="216"/>
      <c r="H6" s="216"/>
      <c r="I6" s="216"/>
      <c r="J6" s="216"/>
      <c r="K6" s="216"/>
      <c r="L6" s="216"/>
      <c r="M6" s="216"/>
      <c r="N6" s="216"/>
      <c r="O6" s="216"/>
      <c r="P6" s="216"/>
    </row>
    <row r="7" spans="1:22" ht="15" thickBot="1">
      <c r="A7" s="33"/>
      <c r="B7" s="96"/>
      <c r="C7" s="96"/>
      <c r="D7" s="96"/>
      <c r="E7" s="96"/>
      <c r="F7" s="96"/>
      <c r="G7" s="96"/>
      <c r="H7" s="96"/>
      <c r="I7" s="96"/>
      <c r="J7" s="96"/>
      <c r="K7" s="96"/>
      <c r="L7" s="96"/>
      <c r="M7" s="96"/>
      <c r="N7" s="96"/>
      <c r="O7" s="96"/>
      <c r="P7" s="96"/>
    </row>
    <row r="8" spans="1:22" ht="13.5" customHeight="1" thickBot="1">
      <c r="A8" s="610" t="s">
        <v>7</v>
      </c>
      <c r="B8" s="613" t="s">
        <v>12</v>
      </c>
      <c r="C8" s="589"/>
      <c r="D8" s="590"/>
      <c r="E8" s="613" t="s">
        <v>102</v>
      </c>
      <c r="F8" s="589"/>
      <c r="G8" s="590"/>
      <c r="H8" s="613" t="s">
        <v>104</v>
      </c>
      <c r="I8" s="589"/>
      <c r="J8" s="590"/>
      <c r="K8" s="613" t="s">
        <v>101</v>
      </c>
      <c r="L8" s="589"/>
      <c r="M8" s="590"/>
      <c r="N8" s="613" t="s">
        <v>103</v>
      </c>
      <c r="O8" s="589"/>
      <c r="P8" s="590"/>
      <c r="Q8" s="613" t="s">
        <v>105</v>
      </c>
      <c r="R8" s="589"/>
      <c r="S8" s="590"/>
      <c r="T8" s="613" t="s">
        <v>6</v>
      </c>
      <c r="U8" s="589"/>
      <c r="V8" s="590"/>
    </row>
    <row r="9" spans="1:22" ht="39" thickBot="1">
      <c r="A9" s="611"/>
      <c r="B9" s="222" t="s">
        <v>131</v>
      </c>
      <c r="C9" s="223" t="s">
        <v>127</v>
      </c>
      <c r="D9" s="224" t="s">
        <v>147</v>
      </c>
      <c r="E9" s="222" t="s">
        <v>131</v>
      </c>
      <c r="F9" s="223" t="s">
        <v>127</v>
      </c>
      <c r="G9" s="224" t="s">
        <v>147</v>
      </c>
      <c r="H9" s="222" t="s">
        <v>131</v>
      </c>
      <c r="I9" s="223" t="s">
        <v>127</v>
      </c>
      <c r="J9" s="224" t="s">
        <v>147</v>
      </c>
      <c r="K9" s="222" t="s">
        <v>131</v>
      </c>
      <c r="L9" s="223" t="s">
        <v>127</v>
      </c>
      <c r="M9" s="224" t="s">
        <v>147</v>
      </c>
      <c r="N9" s="222" t="s">
        <v>131</v>
      </c>
      <c r="O9" s="223" t="s">
        <v>127</v>
      </c>
      <c r="P9" s="224" t="s">
        <v>147</v>
      </c>
      <c r="Q9" s="222" t="s">
        <v>131</v>
      </c>
      <c r="R9" s="223" t="s">
        <v>127</v>
      </c>
      <c r="S9" s="224" t="s">
        <v>147</v>
      </c>
      <c r="T9" s="222" t="s">
        <v>131</v>
      </c>
      <c r="U9" s="223" t="s">
        <v>127</v>
      </c>
      <c r="V9" s="224" t="s">
        <v>147</v>
      </c>
    </row>
    <row r="10" spans="1:22">
      <c r="A10" s="320">
        <v>2002</v>
      </c>
      <c r="B10" s="220">
        <v>0</v>
      </c>
      <c r="C10" s="249">
        <v>87738</v>
      </c>
      <c r="D10" s="40">
        <f t="shared" ref="D10:D25" si="0">IF(C10=0, "NA", B10/C10)</f>
        <v>0</v>
      </c>
      <c r="E10" s="220">
        <v>0</v>
      </c>
      <c r="F10" s="249">
        <v>66245</v>
      </c>
      <c r="G10" s="40">
        <f t="shared" ref="G10:G25" si="1">IF(F10=0, "NA", E10/F10)</f>
        <v>0</v>
      </c>
      <c r="H10" s="220"/>
      <c r="I10" s="249"/>
      <c r="J10" s="40"/>
      <c r="K10" s="220">
        <v>0</v>
      </c>
      <c r="L10" s="249">
        <v>310</v>
      </c>
      <c r="M10" s="40">
        <f t="shared" ref="M10:M25" si="2">IF(L10=0, "NA", K10/L10)</f>
        <v>0</v>
      </c>
      <c r="N10" s="220">
        <v>0</v>
      </c>
      <c r="O10" s="249">
        <v>0</v>
      </c>
      <c r="P10" s="302" t="s">
        <v>208</v>
      </c>
      <c r="Q10" s="220"/>
      <c r="R10" s="249"/>
      <c r="S10" s="40"/>
      <c r="T10" s="220">
        <f>SUM(Q10,N10,K10,H10,E10,B10)</f>
        <v>0</v>
      </c>
      <c r="U10" s="249">
        <f>SUM(R10,O10,L10,I10,F10,C10)</f>
        <v>154293</v>
      </c>
      <c r="V10" s="40">
        <f t="shared" ref="V10:V25" si="3">IF(U10=0, "NA", T10/U10)</f>
        <v>0</v>
      </c>
    </row>
    <row r="11" spans="1:22">
      <c r="A11" s="320">
        <v>2003</v>
      </c>
      <c r="B11" s="221">
        <v>0</v>
      </c>
      <c r="C11" s="248">
        <v>103797</v>
      </c>
      <c r="D11" s="34">
        <f t="shared" si="0"/>
        <v>0</v>
      </c>
      <c r="E11" s="221">
        <v>0</v>
      </c>
      <c r="F11" s="248">
        <v>81429</v>
      </c>
      <c r="G11" s="34">
        <f t="shared" si="1"/>
        <v>0</v>
      </c>
      <c r="H11" s="221"/>
      <c r="I11" s="248"/>
      <c r="J11" s="34"/>
      <c r="K11" s="221">
        <v>0</v>
      </c>
      <c r="L11" s="248">
        <v>375</v>
      </c>
      <c r="M11" s="34">
        <f t="shared" si="2"/>
        <v>0</v>
      </c>
      <c r="N11" s="221">
        <v>0</v>
      </c>
      <c r="O11" s="248">
        <v>1</v>
      </c>
      <c r="P11" s="34">
        <f t="shared" ref="P11:P25" si="4">IF(O11=0, "NA", N11/O11)</f>
        <v>0</v>
      </c>
      <c r="Q11" s="221"/>
      <c r="R11" s="248"/>
      <c r="S11" s="34"/>
      <c r="T11" s="221">
        <f t="shared" ref="T11:U25" si="5">SUM(Q11,N11,K11,H11,E11,B11)</f>
        <v>0</v>
      </c>
      <c r="U11" s="248">
        <f t="shared" si="5"/>
        <v>185602</v>
      </c>
      <c r="V11" s="34">
        <f t="shared" si="3"/>
        <v>0</v>
      </c>
    </row>
    <row r="12" spans="1:22">
      <c r="A12" s="320">
        <v>2004</v>
      </c>
      <c r="B12" s="221">
        <v>0</v>
      </c>
      <c r="C12" s="248">
        <v>111320</v>
      </c>
      <c r="D12" s="34">
        <f t="shared" si="0"/>
        <v>0</v>
      </c>
      <c r="E12" s="221">
        <v>0</v>
      </c>
      <c r="F12" s="248">
        <v>108815</v>
      </c>
      <c r="G12" s="34">
        <f t="shared" si="1"/>
        <v>0</v>
      </c>
      <c r="H12" s="221"/>
      <c r="I12" s="248"/>
      <c r="J12" s="34"/>
      <c r="K12" s="221">
        <v>0</v>
      </c>
      <c r="L12" s="248">
        <v>155</v>
      </c>
      <c r="M12" s="34">
        <f t="shared" si="2"/>
        <v>0</v>
      </c>
      <c r="N12" s="221">
        <v>0</v>
      </c>
      <c r="O12" s="248">
        <v>3</v>
      </c>
      <c r="P12" s="34">
        <f t="shared" si="4"/>
        <v>0</v>
      </c>
      <c r="Q12" s="221"/>
      <c r="R12" s="248"/>
      <c r="S12" s="34"/>
      <c r="T12" s="221">
        <f t="shared" si="5"/>
        <v>0</v>
      </c>
      <c r="U12" s="248">
        <f t="shared" si="5"/>
        <v>220293</v>
      </c>
      <c r="V12" s="34">
        <f t="shared" si="3"/>
        <v>0</v>
      </c>
    </row>
    <row r="13" spans="1:22">
      <c r="A13" s="320">
        <v>2005</v>
      </c>
      <c r="B13" s="221">
        <v>0</v>
      </c>
      <c r="C13" s="248">
        <v>126911</v>
      </c>
      <c r="D13" s="34">
        <f t="shared" si="0"/>
        <v>0</v>
      </c>
      <c r="E13" s="221">
        <v>0</v>
      </c>
      <c r="F13" s="248">
        <v>113451</v>
      </c>
      <c r="G13" s="34">
        <f t="shared" si="1"/>
        <v>0</v>
      </c>
      <c r="H13" s="221"/>
      <c r="I13" s="248"/>
      <c r="J13" s="34"/>
      <c r="K13" s="221">
        <v>0</v>
      </c>
      <c r="L13" s="248">
        <v>284</v>
      </c>
      <c r="M13" s="34">
        <f t="shared" si="2"/>
        <v>0</v>
      </c>
      <c r="N13" s="221">
        <v>0</v>
      </c>
      <c r="O13" s="248">
        <v>25</v>
      </c>
      <c r="P13" s="34">
        <f t="shared" si="4"/>
        <v>0</v>
      </c>
      <c r="Q13" s="221"/>
      <c r="R13" s="248"/>
      <c r="S13" s="34"/>
      <c r="T13" s="221">
        <f t="shared" si="5"/>
        <v>0</v>
      </c>
      <c r="U13" s="248">
        <f t="shared" si="5"/>
        <v>240671</v>
      </c>
      <c r="V13" s="34">
        <f t="shared" si="3"/>
        <v>0</v>
      </c>
    </row>
    <row r="14" spans="1:22">
      <c r="A14" s="320">
        <v>2006</v>
      </c>
      <c r="B14" s="221">
        <v>0</v>
      </c>
      <c r="C14" s="248">
        <v>124928</v>
      </c>
      <c r="D14" s="34">
        <f t="shared" si="0"/>
        <v>0</v>
      </c>
      <c r="E14" s="221">
        <v>0</v>
      </c>
      <c r="F14" s="248">
        <v>111854</v>
      </c>
      <c r="G14" s="34">
        <f t="shared" si="1"/>
        <v>0</v>
      </c>
      <c r="H14" s="221"/>
      <c r="I14" s="248"/>
      <c r="J14" s="34"/>
      <c r="K14" s="221">
        <v>0</v>
      </c>
      <c r="L14" s="248">
        <v>256</v>
      </c>
      <c r="M14" s="34">
        <f t="shared" si="2"/>
        <v>0</v>
      </c>
      <c r="N14" s="221">
        <v>0</v>
      </c>
      <c r="O14" s="248">
        <v>40</v>
      </c>
      <c r="P14" s="34">
        <f t="shared" si="4"/>
        <v>0</v>
      </c>
      <c r="Q14" s="221"/>
      <c r="R14" s="248"/>
      <c r="S14" s="34"/>
      <c r="T14" s="221">
        <f t="shared" si="5"/>
        <v>0</v>
      </c>
      <c r="U14" s="248">
        <f t="shared" si="5"/>
        <v>237078</v>
      </c>
      <c r="V14" s="34">
        <f t="shared" si="3"/>
        <v>0</v>
      </c>
    </row>
    <row r="15" spans="1:22">
      <c r="A15" s="320">
        <v>2007</v>
      </c>
      <c r="B15" s="221">
        <v>0</v>
      </c>
      <c r="C15" s="248">
        <v>145081</v>
      </c>
      <c r="D15" s="34">
        <f t="shared" si="0"/>
        <v>0</v>
      </c>
      <c r="E15" s="221">
        <v>0</v>
      </c>
      <c r="F15" s="248">
        <v>111383</v>
      </c>
      <c r="G15" s="34">
        <f t="shared" si="1"/>
        <v>0</v>
      </c>
      <c r="H15" s="221"/>
      <c r="I15" s="248"/>
      <c r="J15" s="34"/>
      <c r="K15" s="221">
        <v>0</v>
      </c>
      <c r="L15" s="248">
        <v>33</v>
      </c>
      <c r="M15" s="34">
        <f t="shared" si="2"/>
        <v>0</v>
      </c>
      <c r="N15" s="221">
        <v>0</v>
      </c>
      <c r="O15" s="248">
        <v>45</v>
      </c>
      <c r="P15" s="34">
        <f t="shared" si="4"/>
        <v>0</v>
      </c>
      <c r="Q15" s="221">
        <v>0</v>
      </c>
      <c r="R15" s="248">
        <v>2434</v>
      </c>
      <c r="S15" s="34">
        <f t="shared" ref="S15:S25" si="6">IF(R15=0, "NA", Q15/R15)</f>
        <v>0</v>
      </c>
      <c r="T15" s="221">
        <f t="shared" si="5"/>
        <v>0</v>
      </c>
      <c r="U15" s="248">
        <f t="shared" si="5"/>
        <v>258976</v>
      </c>
      <c r="V15" s="34">
        <f t="shared" si="3"/>
        <v>0</v>
      </c>
    </row>
    <row r="16" spans="1:22">
      <c r="A16" s="320">
        <v>2008</v>
      </c>
      <c r="B16" s="221">
        <v>0</v>
      </c>
      <c r="C16" s="248">
        <v>136786</v>
      </c>
      <c r="D16" s="34">
        <f t="shared" si="0"/>
        <v>0</v>
      </c>
      <c r="E16" s="221">
        <v>0</v>
      </c>
      <c r="F16" s="248">
        <v>117072</v>
      </c>
      <c r="G16" s="34">
        <f t="shared" si="1"/>
        <v>0</v>
      </c>
      <c r="H16" s="221">
        <v>0</v>
      </c>
      <c r="I16" s="248">
        <v>9954</v>
      </c>
      <c r="J16" s="34">
        <f t="shared" ref="J16:J25" si="7">IF(I16=0, "NA", H16/I16)</f>
        <v>0</v>
      </c>
      <c r="K16" s="221">
        <v>0</v>
      </c>
      <c r="L16" s="248">
        <v>39</v>
      </c>
      <c r="M16" s="34">
        <f t="shared" si="2"/>
        <v>0</v>
      </c>
      <c r="N16" s="221">
        <v>0</v>
      </c>
      <c r="O16" s="248">
        <v>59</v>
      </c>
      <c r="P16" s="34">
        <f t="shared" si="4"/>
        <v>0</v>
      </c>
      <c r="Q16" s="221">
        <v>0</v>
      </c>
      <c r="R16" s="248">
        <v>2878</v>
      </c>
      <c r="S16" s="34">
        <f t="shared" si="6"/>
        <v>0</v>
      </c>
      <c r="T16" s="221">
        <f t="shared" si="5"/>
        <v>0</v>
      </c>
      <c r="U16" s="248">
        <f t="shared" si="5"/>
        <v>266788</v>
      </c>
      <c r="V16" s="34">
        <f t="shared" si="3"/>
        <v>0</v>
      </c>
    </row>
    <row r="17" spans="1:24">
      <c r="A17" s="320">
        <v>2009</v>
      </c>
      <c r="B17" s="221">
        <v>0</v>
      </c>
      <c r="C17" s="248">
        <v>121837</v>
      </c>
      <c r="D17" s="34">
        <f t="shared" si="0"/>
        <v>0</v>
      </c>
      <c r="E17" s="221">
        <v>0</v>
      </c>
      <c r="F17" s="248">
        <v>78379</v>
      </c>
      <c r="G17" s="34">
        <f t="shared" si="1"/>
        <v>0</v>
      </c>
      <c r="H17" s="221">
        <v>0</v>
      </c>
      <c r="I17" s="248">
        <v>6529</v>
      </c>
      <c r="J17" s="34">
        <f t="shared" si="7"/>
        <v>0</v>
      </c>
      <c r="K17" s="221">
        <v>0</v>
      </c>
      <c r="L17" s="248">
        <v>794</v>
      </c>
      <c r="M17" s="34">
        <f t="shared" si="2"/>
        <v>0</v>
      </c>
      <c r="N17" s="221">
        <v>0</v>
      </c>
      <c r="O17" s="248">
        <v>176</v>
      </c>
      <c r="P17" s="34">
        <f t="shared" si="4"/>
        <v>0</v>
      </c>
      <c r="Q17" s="221">
        <v>0</v>
      </c>
      <c r="R17" s="248">
        <v>1007</v>
      </c>
      <c r="S17" s="34">
        <f t="shared" si="6"/>
        <v>0</v>
      </c>
      <c r="T17" s="221">
        <f t="shared" si="5"/>
        <v>0</v>
      </c>
      <c r="U17" s="248">
        <f t="shared" si="5"/>
        <v>208722</v>
      </c>
      <c r="V17" s="34">
        <f t="shared" si="3"/>
        <v>0</v>
      </c>
      <c r="X17" s="296"/>
    </row>
    <row r="18" spans="1:24">
      <c r="A18" s="320">
        <v>2010</v>
      </c>
      <c r="B18" s="221">
        <v>0</v>
      </c>
      <c r="C18" s="248">
        <v>140526</v>
      </c>
      <c r="D18" s="34">
        <f t="shared" si="0"/>
        <v>0</v>
      </c>
      <c r="E18" s="221">
        <v>0</v>
      </c>
      <c r="F18" s="248">
        <v>110931</v>
      </c>
      <c r="G18" s="34">
        <f t="shared" si="1"/>
        <v>0</v>
      </c>
      <c r="H18" s="221">
        <v>0</v>
      </c>
      <c r="I18" s="248">
        <v>6356</v>
      </c>
      <c r="J18" s="34">
        <f t="shared" si="7"/>
        <v>0</v>
      </c>
      <c r="K18" s="221">
        <v>0</v>
      </c>
      <c r="L18" s="248">
        <v>1703</v>
      </c>
      <c r="M18" s="34">
        <f t="shared" si="2"/>
        <v>0</v>
      </c>
      <c r="N18" s="221">
        <v>0</v>
      </c>
      <c r="O18" s="248">
        <v>293</v>
      </c>
      <c r="P18" s="34">
        <f t="shared" si="4"/>
        <v>0</v>
      </c>
      <c r="Q18" s="221">
        <v>0</v>
      </c>
      <c r="R18" s="248">
        <v>1065</v>
      </c>
      <c r="S18" s="34">
        <f t="shared" si="6"/>
        <v>0</v>
      </c>
      <c r="T18" s="221">
        <f t="shared" si="5"/>
        <v>0</v>
      </c>
      <c r="U18" s="248">
        <f t="shared" si="5"/>
        <v>260874</v>
      </c>
      <c r="V18" s="34">
        <f t="shared" si="3"/>
        <v>0</v>
      </c>
    </row>
    <row r="19" spans="1:24">
      <c r="A19" s="320">
        <v>2011</v>
      </c>
      <c r="B19" s="221">
        <v>0</v>
      </c>
      <c r="C19" s="248">
        <v>132270</v>
      </c>
      <c r="D19" s="34">
        <f t="shared" si="0"/>
        <v>0</v>
      </c>
      <c r="E19" s="221">
        <v>0</v>
      </c>
      <c r="F19" s="248">
        <v>138841</v>
      </c>
      <c r="G19" s="34">
        <f t="shared" si="1"/>
        <v>0</v>
      </c>
      <c r="H19" s="221">
        <v>0</v>
      </c>
      <c r="I19" s="248">
        <v>10203</v>
      </c>
      <c r="J19" s="34">
        <f t="shared" si="7"/>
        <v>0</v>
      </c>
      <c r="K19" s="221">
        <v>0</v>
      </c>
      <c r="L19" s="248">
        <v>1644</v>
      </c>
      <c r="M19" s="34">
        <f t="shared" si="2"/>
        <v>0</v>
      </c>
      <c r="N19" s="221">
        <v>0</v>
      </c>
      <c r="O19" s="248">
        <v>513</v>
      </c>
      <c r="P19" s="34">
        <f t="shared" si="4"/>
        <v>0</v>
      </c>
      <c r="Q19" s="221">
        <v>0</v>
      </c>
      <c r="R19" s="248">
        <v>2928</v>
      </c>
      <c r="S19" s="34">
        <f t="shared" si="6"/>
        <v>0</v>
      </c>
      <c r="T19" s="221">
        <f t="shared" si="5"/>
        <v>0</v>
      </c>
      <c r="U19" s="248">
        <f t="shared" si="5"/>
        <v>286399</v>
      </c>
      <c r="V19" s="34">
        <f t="shared" si="3"/>
        <v>0</v>
      </c>
    </row>
    <row r="20" spans="1:24">
      <c r="A20" s="320">
        <v>2012</v>
      </c>
      <c r="B20" s="221">
        <v>0</v>
      </c>
      <c r="C20" s="248">
        <v>159644</v>
      </c>
      <c r="D20" s="34">
        <f t="shared" si="0"/>
        <v>0</v>
      </c>
      <c r="E20" s="221">
        <v>0</v>
      </c>
      <c r="F20" s="248">
        <v>131436</v>
      </c>
      <c r="G20" s="34">
        <f t="shared" si="1"/>
        <v>0</v>
      </c>
      <c r="H20" s="221">
        <v>0</v>
      </c>
      <c r="I20" s="248">
        <v>10309</v>
      </c>
      <c r="J20" s="34">
        <f t="shared" si="7"/>
        <v>0</v>
      </c>
      <c r="K20" s="221">
        <v>0</v>
      </c>
      <c r="L20" s="248">
        <v>2146</v>
      </c>
      <c r="M20" s="34">
        <f t="shared" si="2"/>
        <v>0</v>
      </c>
      <c r="N20" s="221">
        <v>0</v>
      </c>
      <c r="O20" s="248">
        <v>774</v>
      </c>
      <c r="P20" s="34">
        <f t="shared" si="4"/>
        <v>0</v>
      </c>
      <c r="Q20" s="221">
        <v>0</v>
      </c>
      <c r="R20" s="248">
        <v>2490</v>
      </c>
      <c r="S20" s="34">
        <f t="shared" si="6"/>
        <v>0</v>
      </c>
      <c r="T20" s="221">
        <f t="shared" si="5"/>
        <v>0</v>
      </c>
      <c r="U20" s="248">
        <f t="shared" si="5"/>
        <v>306799</v>
      </c>
      <c r="V20" s="34">
        <f t="shared" si="3"/>
        <v>0</v>
      </c>
    </row>
    <row r="21" spans="1:24">
      <c r="A21" s="320">
        <v>2013</v>
      </c>
      <c r="B21" s="221">
        <v>0</v>
      </c>
      <c r="C21" s="248">
        <v>178683</v>
      </c>
      <c r="D21" s="34">
        <f t="shared" si="0"/>
        <v>0</v>
      </c>
      <c r="E21" s="221">
        <v>0</v>
      </c>
      <c r="F21" s="248">
        <v>140033</v>
      </c>
      <c r="G21" s="34">
        <f t="shared" si="1"/>
        <v>0</v>
      </c>
      <c r="H21" s="221">
        <v>0</v>
      </c>
      <c r="I21" s="248">
        <v>9323</v>
      </c>
      <c r="J21" s="34">
        <f t="shared" si="7"/>
        <v>0</v>
      </c>
      <c r="K21" s="221">
        <v>0</v>
      </c>
      <c r="L21" s="248">
        <v>2143</v>
      </c>
      <c r="M21" s="34">
        <f t="shared" si="2"/>
        <v>0</v>
      </c>
      <c r="N21" s="221">
        <v>0</v>
      </c>
      <c r="O21" s="248">
        <v>544</v>
      </c>
      <c r="P21" s="34">
        <f t="shared" si="4"/>
        <v>0</v>
      </c>
      <c r="Q21" s="221">
        <v>0</v>
      </c>
      <c r="R21" s="248">
        <v>2026</v>
      </c>
      <c r="S21" s="34">
        <f t="shared" si="6"/>
        <v>0</v>
      </c>
      <c r="T21" s="221">
        <f t="shared" si="5"/>
        <v>0</v>
      </c>
      <c r="U21" s="248">
        <f t="shared" si="5"/>
        <v>332752</v>
      </c>
      <c r="V21" s="34">
        <f t="shared" si="3"/>
        <v>0</v>
      </c>
    </row>
    <row r="22" spans="1:24">
      <c r="A22" s="320">
        <v>2014</v>
      </c>
      <c r="B22" s="221">
        <v>0</v>
      </c>
      <c r="C22" s="248">
        <v>157490</v>
      </c>
      <c r="D22" s="34">
        <f t="shared" si="0"/>
        <v>0</v>
      </c>
      <c r="E22" s="221">
        <v>0</v>
      </c>
      <c r="F22" s="248">
        <v>166348</v>
      </c>
      <c r="G22" s="34">
        <f t="shared" si="1"/>
        <v>0</v>
      </c>
      <c r="H22" s="221">
        <v>0</v>
      </c>
      <c r="I22" s="248">
        <v>10701</v>
      </c>
      <c r="J22" s="34">
        <f t="shared" si="7"/>
        <v>0</v>
      </c>
      <c r="K22" s="221">
        <v>0</v>
      </c>
      <c r="L22" s="248">
        <v>2878</v>
      </c>
      <c r="M22" s="34">
        <f t="shared" si="2"/>
        <v>0</v>
      </c>
      <c r="N22" s="221">
        <v>0</v>
      </c>
      <c r="O22" s="248">
        <v>1315</v>
      </c>
      <c r="P22" s="34">
        <f t="shared" si="4"/>
        <v>0</v>
      </c>
      <c r="Q22" s="221">
        <v>0</v>
      </c>
      <c r="R22" s="248">
        <v>2096</v>
      </c>
      <c r="S22" s="34">
        <f t="shared" si="6"/>
        <v>0</v>
      </c>
      <c r="T22" s="221">
        <f t="shared" si="5"/>
        <v>0</v>
      </c>
      <c r="U22" s="248">
        <f t="shared" si="5"/>
        <v>340828</v>
      </c>
      <c r="V22" s="34">
        <f t="shared" si="3"/>
        <v>0</v>
      </c>
    </row>
    <row r="23" spans="1:24">
      <c r="A23" s="320">
        <v>2015</v>
      </c>
      <c r="B23" s="221">
        <v>0</v>
      </c>
      <c r="C23" s="248">
        <v>155658</v>
      </c>
      <c r="D23" s="34">
        <f t="shared" si="0"/>
        <v>0</v>
      </c>
      <c r="E23" s="221">
        <v>0</v>
      </c>
      <c r="F23" s="248">
        <v>180605</v>
      </c>
      <c r="G23" s="34">
        <f t="shared" si="1"/>
        <v>0</v>
      </c>
      <c r="H23" s="221">
        <v>0</v>
      </c>
      <c r="I23" s="248">
        <v>17902</v>
      </c>
      <c r="J23" s="34">
        <f t="shared" si="7"/>
        <v>0</v>
      </c>
      <c r="K23" s="221">
        <v>0</v>
      </c>
      <c r="L23" s="248">
        <v>1375</v>
      </c>
      <c r="M23" s="34">
        <f t="shared" si="2"/>
        <v>0</v>
      </c>
      <c r="N23" s="221">
        <v>0</v>
      </c>
      <c r="O23" s="248">
        <v>1228</v>
      </c>
      <c r="P23" s="34">
        <f t="shared" si="4"/>
        <v>0</v>
      </c>
      <c r="Q23" s="221">
        <v>0</v>
      </c>
      <c r="R23" s="248">
        <v>3456</v>
      </c>
      <c r="S23" s="34">
        <f t="shared" si="6"/>
        <v>0</v>
      </c>
      <c r="T23" s="221">
        <f t="shared" si="5"/>
        <v>0</v>
      </c>
      <c r="U23" s="248">
        <f t="shared" si="5"/>
        <v>360224</v>
      </c>
      <c r="V23" s="34">
        <f t="shared" si="3"/>
        <v>0</v>
      </c>
    </row>
    <row r="24" spans="1:24">
      <c r="A24" s="320">
        <v>2016</v>
      </c>
      <c r="B24" s="221">
        <v>0</v>
      </c>
      <c r="C24" s="248">
        <v>34244</v>
      </c>
      <c r="D24" s="34">
        <f t="shared" si="0"/>
        <v>0</v>
      </c>
      <c r="E24" s="221">
        <v>0</v>
      </c>
      <c r="F24" s="248">
        <v>34630</v>
      </c>
      <c r="G24" s="34">
        <f t="shared" si="1"/>
        <v>0</v>
      </c>
      <c r="H24" s="221">
        <v>0</v>
      </c>
      <c r="I24" s="248">
        <v>2050</v>
      </c>
      <c r="J24" s="34">
        <f t="shared" si="7"/>
        <v>0</v>
      </c>
      <c r="K24" s="221">
        <v>0</v>
      </c>
      <c r="L24" s="248">
        <v>125</v>
      </c>
      <c r="M24" s="34">
        <f t="shared" si="2"/>
        <v>0</v>
      </c>
      <c r="N24" s="221">
        <v>0</v>
      </c>
      <c r="O24" s="248">
        <v>161</v>
      </c>
      <c r="P24" s="34">
        <f t="shared" si="4"/>
        <v>0</v>
      </c>
      <c r="Q24" s="221">
        <v>0</v>
      </c>
      <c r="R24" s="248">
        <v>379</v>
      </c>
      <c r="S24" s="34">
        <f t="shared" si="6"/>
        <v>0</v>
      </c>
      <c r="T24" s="221">
        <f t="shared" si="5"/>
        <v>0</v>
      </c>
      <c r="U24" s="248">
        <f t="shared" si="5"/>
        <v>71589</v>
      </c>
      <c r="V24" s="34">
        <f t="shared" si="3"/>
        <v>0</v>
      </c>
    </row>
    <row r="25" spans="1:24" ht="13.5" thickBot="1">
      <c r="A25" s="320">
        <v>2017</v>
      </c>
      <c r="B25" s="275">
        <v>0</v>
      </c>
      <c r="C25" s="283">
        <v>616</v>
      </c>
      <c r="D25" s="162">
        <f t="shared" si="0"/>
        <v>0</v>
      </c>
      <c r="E25" s="275">
        <v>0</v>
      </c>
      <c r="F25" s="283">
        <v>128</v>
      </c>
      <c r="G25" s="162">
        <f t="shared" si="1"/>
        <v>0</v>
      </c>
      <c r="H25" s="275">
        <v>0</v>
      </c>
      <c r="I25" s="283">
        <v>3</v>
      </c>
      <c r="J25" s="162">
        <f t="shared" si="7"/>
        <v>0</v>
      </c>
      <c r="K25" s="275">
        <v>0</v>
      </c>
      <c r="L25" s="283">
        <v>0</v>
      </c>
      <c r="M25" s="162" t="str">
        <f t="shared" si="2"/>
        <v>NA</v>
      </c>
      <c r="N25" s="275">
        <v>0</v>
      </c>
      <c r="O25" s="283">
        <v>0</v>
      </c>
      <c r="P25" s="162" t="str">
        <f t="shared" si="4"/>
        <v>NA</v>
      </c>
      <c r="Q25" s="275">
        <v>0</v>
      </c>
      <c r="R25" s="283">
        <v>2</v>
      </c>
      <c r="S25" s="162">
        <f t="shared" si="6"/>
        <v>0</v>
      </c>
      <c r="T25" s="275">
        <f t="shared" si="5"/>
        <v>0</v>
      </c>
      <c r="U25" s="283">
        <f t="shared" si="5"/>
        <v>749</v>
      </c>
      <c r="V25" s="162">
        <f t="shared" si="3"/>
        <v>0</v>
      </c>
    </row>
    <row r="26" spans="1:24" ht="13.5" thickBot="1">
      <c r="A26" s="35" t="s">
        <v>6</v>
      </c>
      <c r="B26" s="115">
        <f>SUM(B10:B25)</f>
        <v>0</v>
      </c>
      <c r="C26" s="161">
        <f>SUM(C10:C25)</f>
        <v>1917529</v>
      </c>
      <c r="D26" s="287">
        <f>B26/C26</f>
        <v>0</v>
      </c>
      <c r="E26" s="115">
        <f>SUM(E10:E25)</f>
        <v>0</v>
      </c>
      <c r="F26" s="161">
        <f>SUM(F10:F25)</f>
        <v>1691580</v>
      </c>
      <c r="G26" s="287">
        <f>E26/F26</f>
        <v>0</v>
      </c>
      <c r="H26" s="115">
        <v>0</v>
      </c>
      <c r="I26" s="161">
        <f>SUM(I10:I25)</f>
        <v>83330</v>
      </c>
      <c r="J26" s="287">
        <f>H26/I26</f>
        <v>0</v>
      </c>
      <c r="K26" s="115">
        <f>SUM(K10:K25)</f>
        <v>0</v>
      </c>
      <c r="L26" s="161">
        <f>SUM(L10:L25)</f>
        <v>14260</v>
      </c>
      <c r="M26" s="287">
        <f>K26/L26</f>
        <v>0</v>
      </c>
      <c r="N26" s="115">
        <f>SUM(N10:N25)</f>
        <v>0</v>
      </c>
      <c r="O26" s="161">
        <f>SUM(O10:O25)</f>
        <v>5177</v>
      </c>
      <c r="P26" s="287">
        <f>N26/O26</f>
        <v>0</v>
      </c>
      <c r="Q26" s="115">
        <f>SUM(Q10:Q25)</f>
        <v>0</v>
      </c>
      <c r="R26" s="161">
        <f>SUM(R10:R25)</f>
        <v>20761</v>
      </c>
      <c r="S26" s="287">
        <f>Q26/R26</f>
        <v>0</v>
      </c>
      <c r="T26" s="115">
        <f>SUM(T10:T25)</f>
        <v>0</v>
      </c>
      <c r="U26" s="161">
        <f>SUM(U10:U25)</f>
        <v>3732637</v>
      </c>
      <c r="V26" s="287">
        <f>T26/U26</f>
        <v>0</v>
      </c>
    </row>
    <row r="27" spans="1:24">
      <c r="A27" s="214"/>
      <c r="B27" s="241"/>
      <c r="C27" s="241"/>
      <c r="D27" s="246"/>
      <c r="E27" s="241"/>
      <c r="F27" s="241"/>
      <c r="G27" s="246"/>
      <c r="H27" s="241"/>
      <c r="I27" s="241"/>
      <c r="J27" s="246"/>
      <c r="K27" s="229"/>
      <c r="L27" s="229"/>
      <c r="M27" s="229"/>
      <c r="N27" s="241"/>
      <c r="O27" s="241"/>
      <c r="P27" s="246"/>
      <c r="Q27" s="241"/>
      <c r="R27" s="241"/>
      <c r="S27" s="246"/>
      <c r="T27" s="241"/>
      <c r="U27" s="241"/>
      <c r="V27" s="246"/>
      <c r="W27" s="229"/>
    </row>
    <row r="30" spans="1:24" ht="13.5" customHeight="1"/>
    <row r="31" spans="1:24">
      <c r="O31" s="229"/>
      <c r="P31" s="229"/>
      <c r="Q31" s="229"/>
      <c r="R31" s="229"/>
      <c r="S31" s="229"/>
      <c r="T31" s="229"/>
      <c r="U31" s="229"/>
      <c r="V31" s="229"/>
    </row>
    <row r="32" spans="1:24">
      <c r="O32" s="294"/>
      <c r="P32" s="229"/>
      <c r="Q32" s="229"/>
      <c r="R32" s="229"/>
      <c r="S32" s="229"/>
      <c r="T32" s="229"/>
      <c r="U32" s="229"/>
      <c r="V32" s="229"/>
    </row>
    <row r="33" spans="15:22">
      <c r="O33" s="335"/>
      <c r="P33" s="335"/>
      <c r="Q33" s="335"/>
      <c r="R33" s="335"/>
      <c r="S33" s="335"/>
      <c r="T33" s="335"/>
      <c r="U33" s="335"/>
      <c r="V33" s="335"/>
    </row>
    <row r="34" spans="15:22">
      <c r="O34" s="336"/>
      <c r="P34" s="336"/>
      <c r="Q34" s="336"/>
      <c r="R34" s="336"/>
      <c r="S34" s="336"/>
      <c r="T34" s="336"/>
      <c r="U34" s="337"/>
      <c r="V34" s="337"/>
    </row>
    <row r="35" spans="15:22">
      <c r="O35" s="336"/>
      <c r="P35" s="336"/>
      <c r="Q35" s="337"/>
      <c r="R35" s="336"/>
      <c r="S35" s="336"/>
      <c r="T35" s="336"/>
      <c r="U35" s="337"/>
      <c r="V35" s="337"/>
    </row>
    <row r="36" spans="15:22">
      <c r="O36" s="336"/>
      <c r="P36" s="336"/>
      <c r="Q36" s="336"/>
      <c r="R36" s="336"/>
      <c r="S36" s="336"/>
      <c r="T36" s="336"/>
      <c r="U36" s="337"/>
      <c r="V36" s="337"/>
    </row>
    <row r="37" spans="15:22">
      <c r="O37" s="336"/>
      <c r="P37" s="336"/>
      <c r="Q37" s="336"/>
      <c r="R37" s="336"/>
      <c r="S37" s="336"/>
      <c r="T37" s="336"/>
      <c r="U37" s="337"/>
      <c r="V37" s="337"/>
    </row>
    <row r="38" spans="15:22">
      <c r="O38" s="336"/>
      <c r="P38" s="336"/>
      <c r="Q38" s="336"/>
      <c r="R38" s="336"/>
      <c r="S38" s="336"/>
      <c r="T38" s="336"/>
      <c r="U38" s="337"/>
      <c r="V38" s="337"/>
    </row>
    <row r="39" spans="15:22">
      <c r="O39" s="336"/>
      <c r="P39" s="336"/>
      <c r="Q39" s="336"/>
      <c r="R39" s="336"/>
      <c r="S39" s="336"/>
      <c r="T39" s="336"/>
      <c r="U39" s="337"/>
      <c r="V39" s="337"/>
    </row>
    <row r="40" spans="15:22">
      <c r="O40" s="336"/>
      <c r="P40" s="336"/>
      <c r="Q40" s="336"/>
      <c r="R40" s="336"/>
      <c r="S40" s="336"/>
      <c r="T40" s="336"/>
      <c r="U40" s="337"/>
      <c r="V40" s="337"/>
    </row>
    <row r="41" spans="15:22">
      <c r="O41" s="336"/>
      <c r="P41" s="336"/>
      <c r="Q41" s="336"/>
      <c r="R41" s="336"/>
      <c r="S41" s="336"/>
      <c r="T41" s="336"/>
      <c r="U41" s="337"/>
      <c r="V41" s="337"/>
    </row>
    <row r="42" spans="15:22">
      <c r="O42" s="336"/>
      <c r="P42" s="336"/>
      <c r="Q42" s="336"/>
      <c r="R42" s="336"/>
      <c r="S42" s="336"/>
      <c r="T42" s="336"/>
      <c r="U42" s="336"/>
      <c r="V42" s="336"/>
    </row>
    <row r="43" spans="15:22">
      <c r="O43" s="336"/>
      <c r="P43" s="336"/>
      <c r="Q43" s="336"/>
      <c r="R43" s="336"/>
      <c r="S43" s="336"/>
      <c r="T43" s="336"/>
      <c r="U43" s="336"/>
      <c r="V43" s="336"/>
    </row>
    <row r="44" spans="15:22">
      <c r="O44" s="336"/>
      <c r="P44" s="336"/>
      <c r="Q44" s="336"/>
      <c r="R44" s="336"/>
      <c r="S44" s="336"/>
      <c r="T44" s="336"/>
      <c r="U44" s="336"/>
      <c r="V44" s="336"/>
    </row>
    <row r="45" spans="15:22">
      <c r="O45" s="336"/>
      <c r="P45" s="336"/>
      <c r="Q45" s="336"/>
      <c r="R45" s="336"/>
      <c r="S45" s="336"/>
      <c r="T45" s="336"/>
      <c r="U45" s="336"/>
      <c r="V45" s="336"/>
    </row>
  </sheetData>
  <mergeCells count="9">
    <mergeCell ref="T8:V8"/>
    <mergeCell ref="N8:P8"/>
    <mergeCell ref="Q8:S8"/>
    <mergeCell ref="A4:O5"/>
    <mergeCell ref="A8:A9"/>
    <mergeCell ref="B8:D8"/>
    <mergeCell ref="E8:G8"/>
    <mergeCell ref="H8:J8"/>
    <mergeCell ref="K8:M8"/>
  </mergeCells>
  <phoneticPr fontId="0" type="noConversion"/>
  <pageMargins left="0.75" right="0.75" top="1" bottom="1" header="0.5" footer="0.5"/>
  <pageSetup scale="40" orientation="portrait" r:id="rId1"/>
  <headerFooter alignWithMargins="0">
    <oddFooter>&amp;C&amp;14B-&amp;P-4</oddFooter>
  </headerFooter>
  <ignoredErrors>
    <ignoredError sqref="D27:G27 D26:G26 I26:V26 I27:V27" 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4">
    <pageSetUpPr fitToPage="1"/>
  </sheetPr>
  <dimension ref="A1:Z234"/>
  <sheetViews>
    <sheetView zoomScale="80" zoomScaleNormal="80" workbookViewId="0"/>
  </sheetViews>
  <sheetFormatPr defaultRowHeight="12.75"/>
  <cols>
    <col min="1" max="1" width="11.85546875" style="37" customWidth="1"/>
    <col min="2" max="3" width="11.42578125" style="174" customWidth="1"/>
    <col min="4" max="4" width="12.5703125" style="174" customWidth="1"/>
    <col min="5" max="5" width="11" style="174" bestFit="1" customWidth="1"/>
    <col min="6" max="6" width="12" style="174" bestFit="1" customWidth="1"/>
    <col min="7" max="7" width="12.5703125" style="174" customWidth="1"/>
    <col min="8" max="8" width="11" style="174" bestFit="1" customWidth="1"/>
    <col min="9" max="9" width="12" style="174" bestFit="1" customWidth="1"/>
    <col min="10" max="10" width="12.5703125" style="174" customWidth="1"/>
    <col min="11" max="11" width="11" style="174" bestFit="1" customWidth="1"/>
    <col min="12" max="12" width="12" style="174" bestFit="1" customWidth="1"/>
    <col min="13" max="13" width="12.5703125" style="174" customWidth="1"/>
    <col min="14" max="14" width="11.42578125" style="174" customWidth="1"/>
    <col min="15" max="15" width="13.85546875" style="174" customWidth="1"/>
    <col min="16" max="16" width="12.5703125" style="174" customWidth="1"/>
    <col min="17" max="17" width="10.140625" style="37" customWidth="1"/>
    <col min="18" max="18" width="10.7109375" style="37" customWidth="1"/>
    <col min="19" max="19" width="12.5703125" style="37" customWidth="1"/>
    <col min="20" max="20" width="11.140625" style="37" customWidth="1"/>
    <col min="21" max="21" width="14.85546875" style="37" customWidth="1"/>
    <col min="22" max="22" width="11.7109375" style="37" customWidth="1"/>
    <col min="23" max="16384" width="9.140625" style="37"/>
  </cols>
  <sheetData>
    <row r="1" spans="1:22" ht="26.25">
      <c r="A1" s="219" t="s">
        <v>199</v>
      </c>
    </row>
    <row r="2" spans="1:22" ht="18">
      <c r="A2" s="32" t="s">
        <v>194</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s="106" customFormat="1" ht="16.5" customHeight="1">
      <c r="A4" s="587" t="s">
        <v>196</v>
      </c>
      <c r="B4" s="587"/>
      <c r="C4" s="587"/>
      <c r="D4" s="587"/>
      <c r="E4" s="587"/>
      <c r="F4" s="587"/>
      <c r="G4" s="587"/>
      <c r="H4" s="587"/>
      <c r="I4" s="587"/>
      <c r="J4" s="587"/>
      <c r="K4" s="587"/>
      <c r="L4" s="587"/>
      <c r="M4" s="587"/>
      <c r="N4" s="587"/>
      <c r="O4" s="587"/>
      <c r="P4" s="587"/>
      <c r="Q4" s="587"/>
      <c r="R4" s="587"/>
      <c r="S4" s="587"/>
      <c r="T4" s="587"/>
      <c r="U4" s="587"/>
      <c r="V4" s="587"/>
    </row>
    <row r="5" spans="1:22" s="106" customFormat="1" ht="16.5" customHeight="1">
      <c r="A5" s="587"/>
      <c r="B5" s="587"/>
      <c r="C5" s="587"/>
      <c r="D5" s="587"/>
      <c r="E5" s="587"/>
      <c r="F5" s="587"/>
      <c r="G5" s="587"/>
      <c r="H5" s="587"/>
      <c r="I5" s="587"/>
      <c r="J5" s="587"/>
      <c r="K5" s="587"/>
      <c r="L5" s="587"/>
      <c r="M5" s="587"/>
      <c r="N5" s="587"/>
      <c r="O5" s="587"/>
      <c r="P5" s="587"/>
      <c r="Q5" s="587"/>
      <c r="R5" s="587"/>
      <c r="S5" s="587"/>
      <c r="T5" s="587"/>
      <c r="U5" s="587"/>
      <c r="V5" s="587"/>
    </row>
    <row r="6" spans="1:22" ht="15" thickBot="1">
      <c r="A6" s="33"/>
      <c r="B6" s="96"/>
      <c r="C6" s="96"/>
      <c r="D6" s="96"/>
      <c r="E6" s="96"/>
      <c r="F6" s="96"/>
      <c r="G6" s="96"/>
      <c r="H6" s="96"/>
      <c r="I6" s="96"/>
      <c r="J6" s="96"/>
      <c r="K6" s="96"/>
      <c r="L6" s="96"/>
      <c r="M6" s="96"/>
      <c r="N6" s="96"/>
      <c r="O6" s="96"/>
      <c r="P6" s="96"/>
    </row>
    <row r="7" spans="1:22" ht="13.5" thickBot="1">
      <c r="A7" s="610" t="s">
        <v>7</v>
      </c>
      <c r="B7" s="613" t="s">
        <v>12</v>
      </c>
      <c r="C7" s="589"/>
      <c r="D7" s="590"/>
      <c r="E7" s="613" t="s">
        <v>102</v>
      </c>
      <c r="F7" s="589"/>
      <c r="G7" s="590"/>
      <c r="H7" s="613" t="s">
        <v>104</v>
      </c>
      <c r="I7" s="589"/>
      <c r="J7" s="590"/>
      <c r="K7" s="613" t="s">
        <v>101</v>
      </c>
      <c r="L7" s="589"/>
      <c r="M7" s="590"/>
      <c r="N7" s="613" t="s">
        <v>103</v>
      </c>
      <c r="O7" s="589"/>
      <c r="P7" s="590"/>
      <c r="Q7" s="613" t="s">
        <v>105</v>
      </c>
      <c r="R7" s="589"/>
      <c r="S7" s="590"/>
      <c r="T7" s="613" t="s">
        <v>6</v>
      </c>
      <c r="U7" s="589"/>
      <c r="V7" s="590"/>
    </row>
    <row r="8" spans="1:22" ht="43.5" customHeight="1" thickBot="1">
      <c r="A8" s="611"/>
      <c r="B8" s="222" t="s">
        <v>132</v>
      </c>
      <c r="C8" s="223" t="s">
        <v>127</v>
      </c>
      <c r="D8" s="224" t="s">
        <v>147</v>
      </c>
      <c r="E8" s="222" t="s">
        <v>132</v>
      </c>
      <c r="F8" s="223" t="s">
        <v>127</v>
      </c>
      <c r="G8" s="224" t="s">
        <v>147</v>
      </c>
      <c r="H8" s="222" t="s">
        <v>132</v>
      </c>
      <c r="I8" s="223" t="s">
        <v>127</v>
      </c>
      <c r="J8" s="224" t="s">
        <v>147</v>
      </c>
      <c r="K8" s="222" t="s">
        <v>132</v>
      </c>
      <c r="L8" s="223" t="s">
        <v>127</v>
      </c>
      <c r="M8" s="224" t="s">
        <v>147</v>
      </c>
      <c r="N8" s="222" t="s">
        <v>132</v>
      </c>
      <c r="O8" s="223" t="s">
        <v>127</v>
      </c>
      <c r="P8" s="224" t="s">
        <v>147</v>
      </c>
      <c r="Q8" s="222" t="s">
        <v>132</v>
      </c>
      <c r="R8" s="223" t="s">
        <v>127</v>
      </c>
      <c r="S8" s="224" t="s">
        <v>147</v>
      </c>
      <c r="T8" s="222" t="s">
        <v>132</v>
      </c>
      <c r="U8" s="223" t="s">
        <v>127</v>
      </c>
      <c r="V8" s="224" t="s">
        <v>147</v>
      </c>
    </row>
    <row r="9" spans="1:22">
      <c r="A9" s="320">
        <v>2002</v>
      </c>
      <c r="B9" s="220">
        <v>6497</v>
      </c>
      <c r="C9" s="249">
        <v>87738</v>
      </c>
      <c r="D9" s="40">
        <f t="shared" ref="D9:D24" si="0">IF(C9=0, "NA", B9/C9)</f>
        <v>7.4050012537327042E-2</v>
      </c>
      <c r="E9" s="220">
        <v>4466</v>
      </c>
      <c r="F9" s="249">
        <v>66245</v>
      </c>
      <c r="G9" s="40">
        <f t="shared" ref="G9:G24" si="1">IF(F9=0, "NA", E9/F9)</f>
        <v>6.7416408785568718E-2</v>
      </c>
      <c r="H9" s="220"/>
      <c r="I9" s="249"/>
      <c r="J9" s="40"/>
      <c r="K9" s="220">
        <v>30</v>
      </c>
      <c r="L9" s="249">
        <v>310</v>
      </c>
      <c r="M9" s="40">
        <f t="shared" ref="M9:M24" si="2">IF(L9=0, "NA", K9/L9)</f>
        <v>9.6774193548387094E-2</v>
      </c>
      <c r="N9" s="220">
        <v>0</v>
      </c>
      <c r="O9" s="249">
        <v>0</v>
      </c>
      <c r="P9" s="302" t="s">
        <v>208</v>
      </c>
      <c r="Q9" s="220"/>
      <c r="R9" s="249"/>
      <c r="S9" s="40"/>
      <c r="T9" s="220">
        <f>SUM(Q9,N9,K9,H9,E9,B9)</f>
        <v>10993</v>
      </c>
      <c r="U9" s="249">
        <f>SUM(R9,O9,L9,I9,F9,C9)</f>
        <v>154293</v>
      </c>
      <c r="V9" s="40">
        <f t="shared" ref="V9:V24" si="3">IF(U9=0, "NA", T9/U9)</f>
        <v>7.1247561457745981E-2</v>
      </c>
    </row>
    <row r="10" spans="1:22">
      <c r="A10" s="320">
        <v>2003</v>
      </c>
      <c r="B10" s="221">
        <v>5804</v>
      </c>
      <c r="C10" s="248">
        <v>103797</v>
      </c>
      <c r="D10" s="34">
        <f t="shared" si="0"/>
        <v>5.5916837673535842E-2</v>
      </c>
      <c r="E10" s="221">
        <v>4632</v>
      </c>
      <c r="F10" s="248">
        <v>81429</v>
      </c>
      <c r="G10" s="34">
        <f t="shared" si="1"/>
        <v>5.6883911137309805E-2</v>
      </c>
      <c r="H10" s="221"/>
      <c r="I10" s="248"/>
      <c r="J10" s="34"/>
      <c r="K10" s="221">
        <v>16</v>
      </c>
      <c r="L10" s="248">
        <v>375</v>
      </c>
      <c r="M10" s="34">
        <f t="shared" si="2"/>
        <v>4.2666666666666665E-2</v>
      </c>
      <c r="N10" s="221">
        <v>0</v>
      </c>
      <c r="O10" s="248">
        <v>1</v>
      </c>
      <c r="P10" s="34">
        <f t="shared" ref="P10:P24" si="4">IF(O10=0, "NA", N10/O10)</f>
        <v>0</v>
      </c>
      <c r="Q10" s="221"/>
      <c r="R10" s="248"/>
      <c r="S10" s="34"/>
      <c r="T10" s="221">
        <f t="shared" ref="T10:U24" si="5">SUM(Q10,N10,K10,H10,E10,B10)</f>
        <v>10452</v>
      </c>
      <c r="U10" s="248">
        <f t="shared" si="5"/>
        <v>185602</v>
      </c>
      <c r="V10" s="34">
        <f t="shared" si="3"/>
        <v>5.6314048339996335E-2</v>
      </c>
    </row>
    <row r="11" spans="1:22">
      <c r="A11" s="320">
        <v>2004</v>
      </c>
      <c r="B11" s="221">
        <v>5149</v>
      </c>
      <c r="C11" s="248">
        <v>111320</v>
      </c>
      <c r="D11" s="34">
        <f t="shared" si="0"/>
        <v>4.6254042400287458E-2</v>
      </c>
      <c r="E11" s="221">
        <v>5007</v>
      </c>
      <c r="F11" s="248">
        <v>108815</v>
      </c>
      <c r="G11" s="34">
        <f t="shared" si="1"/>
        <v>4.601387676331388E-2</v>
      </c>
      <c r="H11" s="221"/>
      <c r="I11" s="248"/>
      <c r="J11" s="34"/>
      <c r="K11" s="221">
        <v>9</v>
      </c>
      <c r="L11" s="248">
        <v>155</v>
      </c>
      <c r="M11" s="34">
        <f t="shared" si="2"/>
        <v>5.8064516129032261E-2</v>
      </c>
      <c r="N11" s="221">
        <v>0</v>
      </c>
      <c r="O11" s="248">
        <v>3</v>
      </c>
      <c r="P11" s="34">
        <f t="shared" si="4"/>
        <v>0</v>
      </c>
      <c r="Q11" s="221"/>
      <c r="R11" s="248"/>
      <c r="S11" s="34"/>
      <c r="T11" s="221">
        <f t="shared" si="5"/>
        <v>10165</v>
      </c>
      <c r="U11" s="248">
        <f t="shared" si="5"/>
        <v>220293</v>
      </c>
      <c r="V11" s="34">
        <f t="shared" si="3"/>
        <v>4.6143091246657858E-2</v>
      </c>
    </row>
    <row r="12" spans="1:22">
      <c r="A12" s="320">
        <v>2005</v>
      </c>
      <c r="B12" s="221">
        <v>4859</v>
      </c>
      <c r="C12" s="248">
        <v>126911</v>
      </c>
      <c r="D12" s="34">
        <f t="shared" si="0"/>
        <v>3.8286673338008524E-2</v>
      </c>
      <c r="E12" s="221">
        <v>4353</v>
      </c>
      <c r="F12" s="248">
        <v>113451</v>
      </c>
      <c r="G12" s="34">
        <f t="shared" si="1"/>
        <v>3.8368987492397602E-2</v>
      </c>
      <c r="H12" s="221"/>
      <c r="I12" s="248"/>
      <c r="J12" s="34"/>
      <c r="K12" s="221">
        <v>13</v>
      </c>
      <c r="L12" s="248">
        <v>284</v>
      </c>
      <c r="M12" s="34">
        <f t="shared" si="2"/>
        <v>4.5774647887323945E-2</v>
      </c>
      <c r="N12" s="221">
        <v>0</v>
      </c>
      <c r="O12" s="248">
        <v>25</v>
      </c>
      <c r="P12" s="34">
        <f t="shared" si="4"/>
        <v>0</v>
      </c>
      <c r="Q12" s="221"/>
      <c r="R12" s="248"/>
      <c r="S12" s="34"/>
      <c r="T12" s="221">
        <f t="shared" si="5"/>
        <v>9225</v>
      </c>
      <c r="U12" s="248">
        <f t="shared" si="5"/>
        <v>240671</v>
      </c>
      <c r="V12" s="34">
        <f t="shared" si="3"/>
        <v>3.8330334772365596E-2</v>
      </c>
    </row>
    <row r="13" spans="1:22">
      <c r="A13" s="320">
        <v>2006</v>
      </c>
      <c r="B13" s="221">
        <v>4054</v>
      </c>
      <c r="C13" s="248">
        <v>124928</v>
      </c>
      <c r="D13" s="34">
        <f t="shared" si="0"/>
        <v>3.2450691598360656E-2</v>
      </c>
      <c r="E13" s="221">
        <v>3410</v>
      </c>
      <c r="F13" s="248">
        <v>111854</v>
      </c>
      <c r="G13" s="34">
        <f t="shared" si="1"/>
        <v>3.0486169470917444E-2</v>
      </c>
      <c r="H13" s="221"/>
      <c r="I13" s="248"/>
      <c r="J13" s="34"/>
      <c r="K13" s="221">
        <v>7</v>
      </c>
      <c r="L13" s="248">
        <v>256</v>
      </c>
      <c r="M13" s="34">
        <f t="shared" si="2"/>
        <v>2.734375E-2</v>
      </c>
      <c r="N13" s="221">
        <v>3</v>
      </c>
      <c r="O13" s="248">
        <v>40</v>
      </c>
      <c r="P13" s="34">
        <f t="shared" si="4"/>
        <v>7.4999999999999997E-2</v>
      </c>
      <c r="Q13" s="221"/>
      <c r="R13" s="248"/>
      <c r="S13" s="34"/>
      <c r="T13" s="221">
        <f t="shared" si="5"/>
        <v>7474</v>
      </c>
      <c r="U13" s="248">
        <f t="shared" si="5"/>
        <v>237078</v>
      </c>
      <c r="V13" s="34">
        <f t="shared" si="3"/>
        <v>3.1525489501345552E-2</v>
      </c>
    </row>
    <row r="14" spans="1:22">
      <c r="A14" s="320">
        <v>2007</v>
      </c>
      <c r="B14" s="221">
        <v>3180</v>
      </c>
      <c r="C14" s="248">
        <v>145081</v>
      </c>
      <c r="D14" s="34">
        <f t="shared" si="0"/>
        <v>2.1918790193064565E-2</v>
      </c>
      <c r="E14" s="221">
        <v>2713</v>
      </c>
      <c r="F14" s="248">
        <v>111383</v>
      </c>
      <c r="G14" s="34">
        <f t="shared" si="1"/>
        <v>2.435739744844366E-2</v>
      </c>
      <c r="H14" s="221"/>
      <c r="I14" s="248"/>
      <c r="J14" s="34"/>
      <c r="K14" s="221">
        <v>2</v>
      </c>
      <c r="L14" s="248">
        <v>33</v>
      </c>
      <c r="M14" s="34">
        <f t="shared" si="2"/>
        <v>6.0606060606060608E-2</v>
      </c>
      <c r="N14" s="221">
        <v>3</v>
      </c>
      <c r="O14" s="248">
        <v>45</v>
      </c>
      <c r="P14" s="34">
        <f t="shared" si="4"/>
        <v>6.6666666666666666E-2</v>
      </c>
      <c r="Q14" s="221">
        <v>199</v>
      </c>
      <c r="R14" s="248">
        <v>2434</v>
      </c>
      <c r="S14" s="34">
        <f t="shared" ref="S14:S24" si="6">IF(R14=0, "NA", Q14/R14)</f>
        <v>8.1758422350041091E-2</v>
      </c>
      <c r="T14" s="221">
        <f t="shared" si="5"/>
        <v>6097</v>
      </c>
      <c r="U14" s="248">
        <f t="shared" si="5"/>
        <v>258976</v>
      </c>
      <c r="V14" s="34">
        <f t="shared" si="3"/>
        <v>2.354272210552329E-2</v>
      </c>
    </row>
    <row r="15" spans="1:22">
      <c r="A15" s="320">
        <v>2008</v>
      </c>
      <c r="B15" s="221">
        <v>2399</v>
      </c>
      <c r="C15" s="248">
        <v>136786</v>
      </c>
      <c r="D15" s="34">
        <f t="shared" si="0"/>
        <v>1.7538344567426492E-2</v>
      </c>
      <c r="E15" s="221">
        <v>1994</v>
      </c>
      <c r="F15" s="248">
        <v>117072</v>
      </c>
      <c r="G15" s="34">
        <f t="shared" si="1"/>
        <v>1.703225365586989E-2</v>
      </c>
      <c r="H15" s="221">
        <v>384</v>
      </c>
      <c r="I15" s="248">
        <v>9954</v>
      </c>
      <c r="J15" s="34">
        <f t="shared" ref="J15:J24" si="7">IF(I15=0, "NA", H15/I15)</f>
        <v>3.8577456298975285E-2</v>
      </c>
      <c r="K15" s="221">
        <v>5</v>
      </c>
      <c r="L15" s="248">
        <v>39</v>
      </c>
      <c r="M15" s="34">
        <f t="shared" si="2"/>
        <v>0.12820512820512819</v>
      </c>
      <c r="N15" s="221">
        <v>4</v>
      </c>
      <c r="O15" s="248">
        <v>59</v>
      </c>
      <c r="P15" s="34">
        <f t="shared" si="4"/>
        <v>6.7796610169491525E-2</v>
      </c>
      <c r="Q15" s="221">
        <v>181</v>
      </c>
      <c r="R15" s="248">
        <v>2878</v>
      </c>
      <c r="S15" s="34">
        <f t="shared" si="6"/>
        <v>6.2890896455872133E-2</v>
      </c>
      <c r="T15" s="221">
        <f t="shared" si="5"/>
        <v>4967</v>
      </c>
      <c r="U15" s="248">
        <f t="shared" si="5"/>
        <v>266788</v>
      </c>
      <c r="V15" s="34">
        <f t="shared" si="3"/>
        <v>1.861777891059568E-2</v>
      </c>
    </row>
    <row r="16" spans="1:22">
      <c r="A16" s="320">
        <v>2009</v>
      </c>
      <c r="B16" s="221">
        <v>1541</v>
      </c>
      <c r="C16" s="248">
        <v>121837</v>
      </c>
      <c r="D16" s="34">
        <f t="shared" si="0"/>
        <v>1.2648046160033488E-2</v>
      </c>
      <c r="E16" s="221">
        <v>1167</v>
      </c>
      <c r="F16" s="248">
        <v>78379</v>
      </c>
      <c r="G16" s="34">
        <f t="shared" si="1"/>
        <v>1.4889192258130367E-2</v>
      </c>
      <c r="H16" s="221">
        <v>196</v>
      </c>
      <c r="I16" s="248">
        <v>6529</v>
      </c>
      <c r="J16" s="34">
        <f t="shared" si="7"/>
        <v>3.0019911165568999E-2</v>
      </c>
      <c r="K16" s="221">
        <v>62</v>
      </c>
      <c r="L16" s="248">
        <v>794</v>
      </c>
      <c r="M16" s="34">
        <f t="shared" si="2"/>
        <v>7.8085642317380355E-2</v>
      </c>
      <c r="N16" s="221">
        <v>11</v>
      </c>
      <c r="O16" s="248">
        <v>176</v>
      </c>
      <c r="P16" s="34">
        <f t="shared" si="4"/>
        <v>6.25E-2</v>
      </c>
      <c r="Q16" s="221">
        <v>56</v>
      </c>
      <c r="R16" s="248">
        <v>1007</v>
      </c>
      <c r="S16" s="34">
        <f t="shared" si="6"/>
        <v>5.5610724925521347E-2</v>
      </c>
      <c r="T16" s="221">
        <f t="shared" si="5"/>
        <v>3033</v>
      </c>
      <c r="U16" s="248">
        <f t="shared" si="5"/>
        <v>208722</v>
      </c>
      <c r="V16" s="34">
        <f t="shared" si="3"/>
        <v>1.4531290424583896E-2</v>
      </c>
    </row>
    <row r="17" spans="1:22">
      <c r="A17" s="320">
        <v>2010</v>
      </c>
      <c r="B17" s="221">
        <v>1116</v>
      </c>
      <c r="C17" s="248">
        <v>140526</v>
      </c>
      <c r="D17" s="34">
        <f t="shared" si="0"/>
        <v>7.941590879979506E-3</v>
      </c>
      <c r="E17" s="221">
        <v>1075</v>
      </c>
      <c r="F17" s="248">
        <v>110931</v>
      </c>
      <c r="G17" s="34">
        <f t="shared" si="1"/>
        <v>9.6907086387033377E-3</v>
      </c>
      <c r="H17" s="221">
        <v>149</v>
      </c>
      <c r="I17" s="248">
        <v>6356</v>
      </c>
      <c r="J17" s="34">
        <f t="shared" si="7"/>
        <v>2.3442416614222781E-2</v>
      </c>
      <c r="K17" s="221">
        <v>108</v>
      </c>
      <c r="L17" s="248">
        <v>1703</v>
      </c>
      <c r="M17" s="34">
        <f t="shared" si="2"/>
        <v>6.3417498532002348E-2</v>
      </c>
      <c r="N17" s="221">
        <v>11</v>
      </c>
      <c r="O17" s="248">
        <v>293</v>
      </c>
      <c r="P17" s="34">
        <f t="shared" si="4"/>
        <v>3.7542662116040959E-2</v>
      </c>
      <c r="Q17" s="221">
        <v>61</v>
      </c>
      <c r="R17" s="248">
        <v>1065</v>
      </c>
      <c r="S17" s="34">
        <f t="shared" si="6"/>
        <v>5.7276995305164322E-2</v>
      </c>
      <c r="T17" s="221">
        <f t="shared" si="5"/>
        <v>2520</v>
      </c>
      <c r="U17" s="248">
        <f t="shared" si="5"/>
        <v>260874</v>
      </c>
      <c r="V17" s="34">
        <f t="shared" si="3"/>
        <v>9.6598357827916929E-3</v>
      </c>
    </row>
    <row r="18" spans="1:22">
      <c r="A18" s="320">
        <v>2011</v>
      </c>
      <c r="B18" s="221">
        <v>958</v>
      </c>
      <c r="C18" s="248">
        <v>132270</v>
      </c>
      <c r="D18" s="34">
        <f t="shared" si="0"/>
        <v>7.2427610191275419E-3</v>
      </c>
      <c r="E18" s="221">
        <v>958</v>
      </c>
      <c r="F18" s="248">
        <v>138841</v>
      </c>
      <c r="G18" s="34">
        <f t="shared" si="1"/>
        <v>6.8999791127980926E-3</v>
      </c>
      <c r="H18" s="221">
        <v>153</v>
      </c>
      <c r="I18" s="248">
        <v>10203</v>
      </c>
      <c r="J18" s="34">
        <f t="shared" si="7"/>
        <v>1.4995589532490444E-2</v>
      </c>
      <c r="K18" s="221">
        <v>74</v>
      </c>
      <c r="L18" s="248">
        <v>1644</v>
      </c>
      <c r="M18" s="34">
        <f t="shared" si="2"/>
        <v>4.5012165450121655E-2</v>
      </c>
      <c r="N18" s="221">
        <v>14</v>
      </c>
      <c r="O18" s="248">
        <v>513</v>
      </c>
      <c r="P18" s="34">
        <f t="shared" si="4"/>
        <v>2.7290448343079921E-2</v>
      </c>
      <c r="Q18" s="221">
        <v>185</v>
      </c>
      <c r="R18" s="248">
        <v>2928</v>
      </c>
      <c r="S18" s="34">
        <f t="shared" si="6"/>
        <v>6.3183060109289618E-2</v>
      </c>
      <c r="T18" s="221">
        <f t="shared" si="5"/>
        <v>2342</v>
      </c>
      <c r="U18" s="248">
        <f t="shared" si="5"/>
        <v>286399</v>
      </c>
      <c r="V18" s="34">
        <f t="shared" si="3"/>
        <v>8.1774028540602447E-3</v>
      </c>
    </row>
    <row r="19" spans="1:22">
      <c r="A19" s="320">
        <v>2012</v>
      </c>
      <c r="B19" s="221">
        <v>744</v>
      </c>
      <c r="C19" s="248">
        <v>159644</v>
      </c>
      <c r="D19" s="34">
        <f t="shared" si="0"/>
        <v>4.6603693217408737E-3</v>
      </c>
      <c r="E19" s="221">
        <v>643</v>
      </c>
      <c r="F19" s="248">
        <v>131436</v>
      </c>
      <c r="G19" s="34">
        <f t="shared" si="1"/>
        <v>4.8921147935116708E-3</v>
      </c>
      <c r="H19" s="221">
        <v>102</v>
      </c>
      <c r="I19" s="248">
        <v>10309</v>
      </c>
      <c r="J19" s="34">
        <f t="shared" si="7"/>
        <v>9.8942671452129215E-3</v>
      </c>
      <c r="K19" s="221">
        <v>53</v>
      </c>
      <c r="L19" s="248">
        <v>2146</v>
      </c>
      <c r="M19" s="34">
        <f t="shared" si="2"/>
        <v>2.4697110904007457E-2</v>
      </c>
      <c r="N19" s="221">
        <v>23</v>
      </c>
      <c r="O19" s="248">
        <v>774</v>
      </c>
      <c r="P19" s="34">
        <f t="shared" si="4"/>
        <v>2.9715762273901807E-2</v>
      </c>
      <c r="Q19" s="221">
        <v>108</v>
      </c>
      <c r="R19" s="248">
        <v>2490</v>
      </c>
      <c r="S19" s="34">
        <f t="shared" si="6"/>
        <v>4.3373493975903614E-2</v>
      </c>
      <c r="T19" s="221">
        <f t="shared" si="5"/>
        <v>1673</v>
      </c>
      <c r="U19" s="248">
        <f t="shared" si="5"/>
        <v>306799</v>
      </c>
      <c r="V19" s="34">
        <f t="shared" si="3"/>
        <v>5.4530816593274427E-3</v>
      </c>
    </row>
    <row r="20" spans="1:22">
      <c r="A20" s="320">
        <v>2013</v>
      </c>
      <c r="B20" s="221">
        <v>564</v>
      </c>
      <c r="C20" s="248">
        <v>178683</v>
      </c>
      <c r="D20" s="34">
        <f t="shared" si="0"/>
        <v>3.1564278638706537E-3</v>
      </c>
      <c r="E20" s="221">
        <v>431</v>
      </c>
      <c r="F20" s="248">
        <v>140033</v>
      </c>
      <c r="G20" s="34">
        <f t="shared" si="1"/>
        <v>3.0778459363150113E-3</v>
      </c>
      <c r="H20" s="221">
        <v>59</v>
      </c>
      <c r="I20" s="248">
        <v>9323</v>
      </c>
      <c r="J20" s="34">
        <f t="shared" si="7"/>
        <v>6.3284350530944979E-3</v>
      </c>
      <c r="K20" s="221">
        <v>46</v>
      </c>
      <c r="L20" s="248">
        <v>2143</v>
      </c>
      <c r="M20" s="34">
        <f t="shared" si="2"/>
        <v>2.1465235650956604E-2</v>
      </c>
      <c r="N20" s="221">
        <v>14</v>
      </c>
      <c r="O20" s="248">
        <v>544</v>
      </c>
      <c r="P20" s="34">
        <f t="shared" si="4"/>
        <v>2.5735294117647058E-2</v>
      </c>
      <c r="Q20" s="221">
        <v>60</v>
      </c>
      <c r="R20" s="248">
        <v>2026</v>
      </c>
      <c r="S20" s="34">
        <f t="shared" si="6"/>
        <v>2.9615004935834157E-2</v>
      </c>
      <c r="T20" s="221">
        <f t="shared" si="5"/>
        <v>1174</v>
      </c>
      <c r="U20" s="248">
        <f t="shared" si="5"/>
        <v>332752</v>
      </c>
      <c r="V20" s="34">
        <f t="shared" si="3"/>
        <v>3.5281530990046643E-3</v>
      </c>
    </row>
    <row r="21" spans="1:22">
      <c r="A21" s="320">
        <v>2014</v>
      </c>
      <c r="B21" s="221">
        <v>313</v>
      </c>
      <c r="C21" s="248">
        <v>157490</v>
      </c>
      <c r="D21" s="34">
        <f t="shared" si="0"/>
        <v>1.9874277731919488E-3</v>
      </c>
      <c r="E21" s="221">
        <v>352</v>
      </c>
      <c r="F21" s="248">
        <v>166348</v>
      </c>
      <c r="G21" s="34">
        <f t="shared" si="1"/>
        <v>2.1160458797220287E-3</v>
      </c>
      <c r="H21" s="221">
        <v>48</v>
      </c>
      <c r="I21" s="248">
        <v>10701</v>
      </c>
      <c r="J21" s="34">
        <f t="shared" si="7"/>
        <v>4.4855620970002804E-3</v>
      </c>
      <c r="K21" s="221">
        <v>22</v>
      </c>
      <c r="L21" s="248">
        <v>2878</v>
      </c>
      <c r="M21" s="34">
        <f t="shared" si="2"/>
        <v>7.6441973592772756E-3</v>
      </c>
      <c r="N21" s="221">
        <v>19</v>
      </c>
      <c r="O21" s="248">
        <v>1315</v>
      </c>
      <c r="P21" s="34">
        <f t="shared" si="4"/>
        <v>1.4448669201520912E-2</v>
      </c>
      <c r="Q21" s="221">
        <v>47</v>
      </c>
      <c r="R21" s="248">
        <v>2096</v>
      </c>
      <c r="S21" s="34">
        <f t="shared" si="6"/>
        <v>2.2423664122137404E-2</v>
      </c>
      <c r="T21" s="221">
        <f t="shared" si="5"/>
        <v>801</v>
      </c>
      <c r="U21" s="248">
        <f t="shared" si="5"/>
        <v>340828</v>
      </c>
      <c r="V21" s="34">
        <f t="shared" si="3"/>
        <v>2.3501590244932929E-3</v>
      </c>
    </row>
    <row r="22" spans="1:22">
      <c r="A22" s="320">
        <v>2015</v>
      </c>
      <c r="B22" s="221">
        <v>147</v>
      </c>
      <c r="C22" s="248">
        <v>155658</v>
      </c>
      <c r="D22" s="34">
        <f t="shared" si="0"/>
        <v>9.4437805959218281E-4</v>
      </c>
      <c r="E22" s="221">
        <v>142</v>
      </c>
      <c r="F22" s="248">
        <v>180605</v>
      </c>
      <c r="G22" s="34">
        <f t="shared" si="1"/>
        <v>7.8624622795603664E-4</v>
      </c>
      <c r="H22" s="221">
        <v>46</v>
      </c>
      <c r="I22" s="248">
        <v>17902</v>
      </c>
      <c r="J22" s="34">
        <f t="shared" si="7"/>
        <v>2.5695453022008714E-3</v>
      </c>
      <c r="K22" s="221">
        <v>2</v>
      </c>
      <c r="L22" s="248">
        <v>1375</v>
      </c>
      <c r="M22" s="34">
        <f t="shared" si="2"/>
        <v>1.4545454545454545E-3</v>
      </c>
      <c r="N22" s="221">
        <v>6</v>
      </c>
      <c r="O22" s="248">
        <v>1228</v>
      </c>
      <c r="P22" s="34">
        <f t="shared" si="4"/>
        <v>4.8859934853420191E-3</v>
      </c>
      <c r="Q22" s="221">
        <v>36</v>
      </c>
      <c r="R22" s="248">
        <v>3456</v>
      </c>
      <c r="S22" s="34">
        <f t="shared" si="6"/>
        <v>1.0416666666666666E-2</v>
      </c>
      <c r="T22" s="221">
        <f t="shared" si="5"/>
        <v>379</v>
      </c>
      <c r="U22" s="248">
        <f t="shared" si="5"/>
        <v>360224</v>
      </c>
      <c r="V22" s="34">
        <f t="shared" si="3"/>
        <v>1.0521231233898908E-3</v>
      </c>
    </row>
    <row r="23" spans="1:22">
      <c r="A23" s="320">
        <v>2016</v>
      </c>
      <c r="B23" s="221">
        <v>20</v>
      </c>
      <c r="C23" s="248">
        <v>34244</v>
      </c>
      <c r="D23" s="34">
        <f t="shared" si="0"/>
        <v>5.8404392010279172E-4</v>
      </c>
      <c r="E23" s="221">
        <v>25</v>
      </c>
      <c r="F23" s="248">
        <v>34630</v>
      </c>
      <c r="G23" s="34">
        <f t="shared" si="1"/>
        <v>7.2191741264799312E-4</v>
      </c>
      <c r="H23" s="221">
        <v>4</v>
      </c>
      <c r="I23" s="248">
        <v>2050</v>
      </c>
      <c r="J23" s="34">
        <f t="shared" si="7"/>
        <v>1.9512195121951219E-3</v>
      </c>
      <c r="K23" s="221">
        <v>0</v>
      </c>
      <c r="L23" s="248">
        <v>125</v>
      </c>
      <c r="M23" s="34">
        <f t="shared" si="2"/>
        <v>0</v>
      </c>
      <c r="N23" s="221">
        <v>2</v>
      </c>
      <c r="O23" s="248">
        <v>161</v>
      </c>
      <c r="P23" s="34">
        <f t="shared" si="4"/>
        <v>1.2422360248447204E-2</v>
      </c>
      <c r="Q23" s="221">
        <v>3</v>
      </c>
      <c r="R23" s="248">
        <v>379</v>
      </c>
      <c r="S23" s="34">
        <f t="shared" si="6"/>
        <v>7.9155672823219003E-3</v>
      </c>
      <c r="T23" s="221">
        <f t="shared" si="5"/>
        <v>54</v>
      </c>
      <c r="U23" s="248">
        <f t="shared" si="5"/>
        <v>71589</v>
      </c>
      <c r="V23" s="34">
        <f t="shared" si="3"/>
        <v>7.5430582910782377E-4</v>
      </c>
    </row>
    <row r="24" spans="1:22" ht="13.5" thickBot="1">
      <c r="A24" s="320">
        <v>2017</v>
      </c>
      <c r="B24" s="275">
        <v>2</v>
      </c>
      <c r="C24" s="283">
        <v>616</v>
      </c>
      <c r="D24" s="162">
        <f t="shared" si="0"/>
        <v>3.246753246753247E-3</v>
      </c>
      <c r="E24" s="275"/>
      <c r="F24" s="283">
        <v>128</v>
      </c>
      <c r="G24" s="162">
        <f t="shared" si="1"/>
        <v>0</v>
      </c>
      <c r="H24" s="275">
        <v>0</v>
      </c>
      <c r="I24" s="283">
        <v>3</v>
      </c>
      <c r="J24" s="162">
        <f t="shared" si="7"/>
        <v>0</v>
      </c>
      <c r="K24" s="275">
        <v>0</v>
      </c>
      <c r="L24" s="283">
        <v>0</v>
      </c>
      <c r="M24" s="162" t="str">
        <f t="shared" si="2"/>
        <v>NA</v>
      </c>
      <c r="N24" s="275">
        <v>0</v>
      </c>
      <c r="O24" s="283">
        <v>0</v>
      </c>
      <c r="P24" s="162" t="str">
        <f t="shared" si="4"/>
        <v>NA</v>
      </c>
      <c r="Q24" s="275">
        <v>0</v>
      </c>
      <c r="R24" s="283">
        <v>2</v>
      </c>
      <c r="S24" s="162">
        <f t="shared" si="6"/>
        <v>0</v>
      </c>
      <c r="T24" s="275">
        <f t="shared" si="5"/>
        <v>2</v>
      </c>
      <c r="U24" s="283">
        <f t="shared" si="5"/>
        <v>749</v>
      </c>
      <c r="V24" s="162">
        <f t="shared" si="3"/>
        <v>2.6702269692923898E-3</v>
      </c>
    </row>
    <row r="25" spans="1:22" ht="13.5" thickBot="1">
      <c r="A25" s="35" t="s">
        <v>6</v>
      </c>
      <c r="B25" s="115">
        <f>SUM(B9:B24)</f>
        <v>37347</v>
      </c>
      <c r="C25" s="161">
        <f>SUM(C9:C24)</f>
        <v>1917529</v>
      </c>
      <c r="D25" s="42">
        <f>B25/C25</f>
        <v>1.9476628515135885E-2</v>
      </c>
      <c r="E25" s="115">
        <f>SUM(E9:E24)</f>
        <v>31368</v>
      </c>
      <c r="F25" s="161">
        <f>SUM(F9:F24)</f>
        <v>1691580</v>
      </c>
      <c r="G25" s="42">
        <f>E25/F25</f>
        <v>1.8543610115986237E-2</v>
      </c>
      <c r="H25" s="115">
        <f>SUM(H9:H24)</f>
        <v>1141</v>
      </c>
      <c r="I25" s="161">
        <f>SUM(I9:I24)</f>
        <v>83330</v>
      </c>
      <c r="J25" s="42">
        <f>H25/I25</f>
        <v>1.3692547701908076E-2</v>
      </c>
      <c r="K25" s="115">
        <f>SUM(K9:K24)</f>
        <v>449</v>
      </c>
      <c r="L25" s="161">
        <f>SUM(L9:L24)</f>
        <v>14260</v>
      </c>
      <c r="M25" s="42">
        <f>K25/L25</f>
        <v>3.1486676016830292E-2</v>
      </c>
      <c r="N25" s="115">
        <f>SUM(N9:N24)</f>
        <v>110</v>
      </c>
      <c r="O25" s="161">
        <f>SUM(O9:O24)</f>
        <v>5177</v>
      </c>
      <c r="P25" s="42">
        <f>N25/O25</f>
        <v>2.1247826926791578E-2</v>
      </c>
      <c r="Q25" s="115">
        <f>SUM(Q9:Q24)</f>
        <v>936</v>
      </c>
      <c r="R25" s="161">
        <f>SUM(R9:R24)</f>
        <v>20761</v>
      </c>
      <c r="S25" s="42">
        <f>Q25/R25</f>
        <v>4.5084533500313086E-2</v>
      </c>
      <c r="T25" s="115">
        <f>SUM(T9:T24)</f>
        <v>71351</v>
      </c>
      <c r="U25" s="161">
        <f>SUM(U9:U24)</f>
        <v>3732637</v>
      </c>
      <c r="V25" s="42">
        <f>T25/U25</f>
        <v>1.9115440370976337E-2</v>
      </c>
    </row>
    <row r="26" spans="1:22" s="229" customFormat="1">
      <c r="A26" s="214"/>
      <c r="B26" s="241"/>
      <c r="C26" s="241"/>
      <c r="D26" s="246"/>
      <c r="E26" s="241"/>
      <c r="F26" s="241"/>
      <c r="G26" s="246"/>
      <c r="H26" s="241"/>
      <c r="I26" s="241"/>
      <c r="J26" s="246"/>
      <c r="N26" s="241"/>
      <c r="O26" s="241"/>
      <c r="P26" s="246"/>
      <c r="Q26" s="241"/>
      <c r="R26" s="241"/>
      <c r="S26" s="246"/>
      <c r="T26" s="241"/>
      <c r="U26" s="241"/>
      <c r="V26" s="246"/>
    </row>
    <row r="27" spans="1:22">
      <c r="A27" s="173"/>
    </row>
    <row r="28" spans="1:22">
      <c r="P28" s="338"/>
      <c r="Q28" s="229"/>
      <c r="R28" s="229"/>
      <c r="S28" s="229"/>
    </row>
    <row r="29" spans="1:22" ht="13.5" customHeight="1">
      <c r="P29" s="37"/>
    </row>
    <row r="30" spans="1:22">
      <c r="P30" s="37"/>
    </row>
    <row r="31" spans="1:22">
      <c r="P31" s="37"/>
    </row>
    <row r="32" spans="1:22">
      <c r="P32" s="37"/>
    </row>
    <row r="33" spans="16:23">
      <c r="P33" s="229"/>
    </row>
    <row r="34" spans="16:23">
      <c r="P34" s="229"/>
    </row>
    <row r="35" spans="16:23">
      <c r="P35" s="229"/>
    </row>
    <row r="36" spans="16:23">
      <c r="P36" s="229"/>
    </row>
    <row r="37" spans="16:23">
      <c r="P37" s="229"/>
    </row>
    <row r="38" spans="16:23">
      <c r="P38" s="229"/>
    </row>
    <row r="39" spans="16:23">
      <c r="P39" s="229"/>
    </row>
    <row r="40" spans="16:23">
      <c r="P40" s="229"/>
      <c r="T40" s="340"/>
      <c r="U40" s="339"/>
      <c r="V40" s="339"/>
      <c r="W40" s="339"/>
    </row>
    <row r="41" spans="16:23">
      <c r="P41" s="229"/>
      <c r="T41" s="340"/>
      <c r="U41" s="339"/>
      <c r="V41" s="339"/>
      <c r="W41" s="339"/>
    </row>
    <row r="42" spans="16:23">
      <c r="P42" s="229"/>
      <c r="T42" s="340"/>
      <c r="U42" s="339"/>
      <c r="V42" s="339"/>
      <c r="W42" s="339"/>
    </row>
    <row r="43" spans="16:23">
      <c r="P43" s="229"/>
      <c r="T43" s="340"/>
      <c r="U43" s="339"/>
      <c r="V43" s="339"/>
      <c r="W43" s="339"/>
    </row>
    <row r="44" spans="16:23">
      <c r="P44" s="229"/>
      <c r="T44" s="340"/>
      <c r="U44" s="339"/>
      <c r="V44" s="339"/>
      <c r="W44" s="339"/>
    </row>
    <row r="45" spans="16:23">
      <c r="P45" s="229"/>
      <c r="T45" s="340"/>
      <c r="U45" s="339"/>
      <c r="V45" s="339"/>
      <c r="W45" s="339"/>
    </row>
    <row r="46" spans="16:23">
      <c r="P46" s="229"/>
      <c r="T46" s="339"/>
      <c r="U46" s="339"/>
      <c r="V46" s="339"/>
      <c r="W46" s="339"/>
    </row>
    <row r="47" spans="16:23">
      <c r="P47" s="229"/>
      <c r="T47" s="339"/>
      <c r="U47" s="339"/>
      <c r="V47" s="339"/>
      <c r="W47" s="339"/>
    </row>
    <row r="48" spans="16:23">
      <c r="P48" s="229"/>
      <c r="T48" s="339"/>
      <c r="U48" s="339"/>
      <c r="V48" s="339"/>
      <c r="W48" s="339"/>
    </row>
    <row r="49" spans="16:26">
      <c r="P49" s="229"/>
      <c r="T49" s="340"/>
      <c r="U49" s="339"/>
      <c r="V49" s="339"/>
      <c r="W49" s="339"/>
    </row>
    <row r="50" spans="16:26">
      <c r="P50" s="229"/>
      <c r="T50" s="340"/>
      <c r="U50" s="339"/>
      <c r="V50" s="339"/>
      <c r="W50" s="339"/>
    </row>
    <row r="51" spans="16:26">
      <c r="P51" s="229"/>
      <c r="T51" s="340"/>
      <c r="U51" s="339"/>
      <c r="V51" s="339"/>
      <c r="W51" s="339"/>
    </row>
    <row r="52" spans="16:26">
      <c r="P52" s="229"/>
      <c r="T52" s="339"/>
      <c r="U52" s="339"/>
      <c r="V52" s="339"/>
      <c r="W52" s="339"/>
    </row>
    <row r="53" spans="16:26">
      <c r="P53" s="229"/>
      <c r="T53" s="340"/>
      <c r="U53" s="339"/>
      <c r="V53" s="339"/>
      <c r="W53" s="339"/>
    </row>
    <row r="54" spans="16:26" ht="13.5" customHeight="1">
      <c r="P54" s="229"/>
      <c r="T54" s="229"/>
      <c r="U54" s="229"/>
      <c r="V54" s="229"/>
      <c r="W54" s="229"/>
    </row>
    <row r="55" spans="16:26">
      <c r="P55" s="229"/>
      <c r="T55" s="229"/>
      <c r="U55" s="229"/>
      <c r="V55" s="229"/>
      <c r="W55" s="229"/>
    </row>
    <row r="56" spans="16:26">
      <c r="P56" s="229"/>
      <c r="T56" s="229"/>
      <c r="U56" s="229"/>
      <c r="V56" s="229"/>
      <c r="W56" s="229"/>
    </row>
    <row r="57" spans="16:26">
      <c r="P57" s="229"/>
      <c r="T57" s="229"/>
      <c r="U57" s="229"/>
      <c r="V57" s="229"/>
      <c r="W57" s="229"/>
    </row>
    <row r="58" spans="16:26">
      <c r="P58" s="229"/>
      <c r="T58" s="229"/>
      <c r="U58" s="229"/>
      <c r="V58" s="229"/>
      <c r="W58" s="229"/>
    </row>
    <row r="59" spans="16:26">
      <c r="P59" s="229"/>
      <c r="T59" s="229"/>
      <c r="U59" s="229"/>
      <c r="V59" s="229"/>
      <c r="W59" s="229"/>
    </row>
    <row r="60" spans="16:26">
      <c r="P60" s="338"/>
      <c r="Q60" s="229"/>
      <c r="R60" s="339"/>
      <c r="S60" s="339"/>
      <c r="T60" s="229"/>
      <c r="U60" s="229"/>
      <c r="V60" s="229"/>
      <c r="W60" s="229"/>
      <c r="X60" s="340"/>
      <c r="Y60" s="340"/>
      <c r="Z60" s="229"/>
    </row>
    <row r="61" spans="16:26">
      <c r="P61" s="338"/>
      <c r="Q61" s="229"/>
      <c r="R61" s="339"/>
      <c r="S61" s="340"/>
      <c r="T61" s="229"/>
      <c r="U61" s="229"/>
      <c r="V61" s="229"/>
      <c r="W61" s="229"/>
      <c r="X61" s="340"/>
      <c r="Y61" s="340"/>
      <c r="Z61" s="229"/>
    </row>
    <row r="62" spans="16:26">
      <c r="P62" s="338"/>
      <c r="Q62" s="229"/>
      <c r="R62" s="339"/>
      <c r="S62" s="339"/>
      <c r="T62" s="229"/>
      <c r="U62" s="229"/>
      <c r="V62" s="229"/>
      <c r="W62" s="229"/>
      <c r="X62" s="340"/>
      <c r="Y62" s="340"/>
      <c r="Z62" s="229"/>
    </row>
    <row r="63" spans="16:26">
      <c r="P63" s="338"/>
      <c r="Q63" s="229"/>
      <c r="R63" s="339"/>
      <c r="S63" s="340"/>
      <c r="T63" s="229"/>
      <c r="U63" s="229"/>
      <c r="V63" s="229"/>
      <c r="W63" s="229"/>
      <c r="X63" s="340"/>
      <c r="Y63" s="340"/>
      <c r="Z63" s="229"/>
    </row>
    <row r="64" spans="16:26">
      <c r="P64" s="338"/>
      <c r="Q64" s="229"/>
      <c r="R64" s="339"/>
      <c r="S64" s="339"/>
      <c r="T64" s="229"/>
      <c r="U64" s="229"/>
      <c r="V64" s="229"/>
      <c r="W64" s="229"/>
      <c r="X64" s="340"/>
      <c r="Y64" s="340"/>
      <c r="Z64" s="229"/>
    </row>
    <row r="65" spans="16:26">
      <c r="P65" s="338"/>
      <c r="Q65" s="229"/>
      <c r="R65" s="339"/>
      <c r="S65" s="339"/>
      <c r="T65" s="229"/>
      <c r="U65" s="229"/>
      <c r="V65" s="229"/>
      <c r="W65" s="229"/>
      <c r="X65" s="340"/>
      <c r="Y65" s="340"/>
      <c r="Z65" s="229"/>
    </row>
    <row r="66" spans="16:26">
      <c r="P66" s="338"/>
      <c r="Q66" s="229"/>
      <c r="R66" s="339"/>
      <c r="S66" s="339"/>
      <c r="T66" s="229"/>
      <c r="U66" s="229"/>
      <c r="V66" s="229"/>
      <c r="W66" s="229"/>
      <c r="X66" s="340"/>
      <c r="Y66" s="340"/>
      <c r="Z66" s="229"/>
    </row>
    <row r="67" spans="16:26" ht="12.75" customHeight="1">
      <c r="P67" s="338"/>
      <c r="Q67" s="229"/>
      <c r="R67" s="339"/>
      <c r="S67" s="339"/>
      <c r="T67" s="229"/>
      <c r="U67" s="229"/>
      <c r="V67" s="229"/>
      <c r="W67" s="229"/>
      <c r="X67" s="339"/>
      <c r="Y67" s="340"/>
      <c r="Z67" s="229"/>
    </row>
    <row r="68" spans="16:26" ht="12.75" customHeight="1">
      <c r="P68" s="338"/>
      <c r="Q68" s="229"/>
      <c r="R68" s="339"/>
      <c r="S68" s="339"/>
      <c r="T68" s="229"/>
      <c r="U68" s="229"/>
      <c r="V68" s="229"/>
      <c r="W68" s="229"/>
      <c r="X68" s="339"/>
      <c r="Y68" s="339"/>
      <c r="Z68" s="229"/>
    </row>
    <row r="69" spans="16:26" ht="12.75" customHeight="1">
      <c r="P69" s="338"/>
      <c r="Q69" s="229"/>
      <c r="R69" s="339"/>
      <c r="S69" s="339"/>
      <c r="T69" s="229"/>
      <c r="U69" s="229"/>
      <c r="V69" s="229"/>
      <c r="W69" s="229"/>
      <c r="X69" s="339"/>
      <c r="Y69" s="339"/>
      <c r="Z69" s="229"/>
    </row>
    <row r="70" spans="16:26" ht="12.75" customHeight="1">
      <c r="P70" s="229"/>
      <c r="Q70" s="229"/>
      <c r="R70" s="339"/>
      <c r="S70" s="339"/>
      <c r="T70" s="229"/>
      <c r="U70" s="229"/>
      <c r="V70" s="229"/>
      <c r="W70" s="229"/>
      <c r="X70" s="339"/>
      <c r="Y70" s="339"/>
      <c r="Z70" s="229"/>
    </row>
    <row r="71" spans="16:26" ht="12.75" customHeight="1">
      <c r="P71" s="229"/>
      <c r="Q71" s="229"/>
      <c r="R71" s="339"/>
      <c r="S71" s="339"/>
      <c r="T71" s="229"/>
      <c r="U71" s="229"/>
      <c r="V71" s="229"/>
      <c r="W71" s="229"/>
      <c r="X71" s="339"/>
      <c r="Y71" s="339"/>
      <c r="Z71" s="229"/>
    </row>
    <row r="72" spans="16:26" ht="12.75" customHeight="1">
      <c r="P72" s="229"/>
      <c r="Q72" s="229"/>
      <c r="R72" s="339"/>
      <c r="S72" s="339"/>
      <c r="T72" s="229"/>
      <c r="U72" s="229"/>
      <c r="V72" s="229"/>
      <c r="W72" s="229"/>
      <c r="X72" s="339"/>
      <c r="Y72" s="339"/>
      <c r="Z72" s="229"/>
    </row>
    <row r="73" spans="16:26" ht="12.75" customHeight="1">
      <c r="P73" s="229"/>
      <c r="Q73" s="229"/>
      <c r="R73" s="339"/>
      <c r="S73" s="340"/>
      <c r="T73" s="229"/>
      <c r="U73" s="229"/>
      <c r="V73" s="229"/>
      <c r="W73" s="229"/>
      <c r="X73" s="340"/>
      <c r="Y73" s="339"/>
      <c r="Z73" s="229"/>
    </row>
    <row r="74" spans="16:26" ht="12.75" customHeight="1">
      <c r="P74" s="229"/>
      <c r="Q74" s="229"/>
      <c r="R74" s="229"/>
      <c r="S74" s="229"/>
      <c r="T74" s="229"/>
      <c r="U74" s="229"/>
      <c r="V74" s="229"/>
      <c r="W74" s="229"/>
      <c r="X74" s="229"/>
      <c r="Y74" s="229"/>
      <c r="Z74" s="229"/>
    </row>
    <row r="75" spans="16:26">
      <c r="P75" s="229"/>
      <c r="Q75" s="229"/>
      <c r="R75" s="229"/>
      <c r="S75" s="229"/>
      <c r="T75" s="229"/>
      <c r="U75" s="229"/>
      <c r="V75" s="229"/>
      <c r="W75" s="229"/>
    </row>
    <row r="76" spans="16:26">
      <c r="P76" s="229"/>
      <c r="Q76" s="229"/>
      <c r="R76" s="229"/>
      <c r="S76" s="229"/>
      <c r="T76" s="229"/>
      <c r="U76" s="229"/>
      <c r="V76" s="229"/>
      <c r="W76" s="229"/>
    </row>
    <row r="77" spans="16:26">
      <c r="P77" s="229"/>
      <c r="Q77" s="229"/>
      <c r="R77" s="229"/>
      <c r="S77" s="229"/>
      <c r="T77" s="229"/>
      <c r="U77" s="229"/>
      <c r="V77" s="229"/>
      <c r="W77" s="229"/>
    </row>
    <row r="78" spans="16:26">
      <c r="P78" s="229"/>
      <c r="Q78" s="229"/>
      <c r="R78" s="229"/>
      <c r="S78" s="229"/>
      <c r="T78" s="229"/>
      <c r="U78" s="229"/>
      <c r="V78" s="229"/>
      <c r="W78" s="229"/>
    </row>
    <row r="79" spans="16:26">
      <c r="P79" s="229"/>
      <c r="Q79" s="229"/>
      <c r="R79" s="229"/>
      <c r="S79" s="229"/>
      <c r="T79" s="229"/>
      <c r="U79" s="229"/>
      <c r="V79" s="229"/>
      <c r="W79" s="229"/>
    </row>
    <row r="80" spans="16:26">
      <c r="P80" s="229"/>
      <c r="Q80" s="229"/>
      <c r="R80" s="229"/>
      <c r="S80" s="229"/>
      <c r="T80" s="229"/>
      <c r="U80" s="229"/>
      <c r="V80" s="229"/>
      <c r="W80" s="229"/>
    </row>
    <row r="81" spans="16:19">
      <c r="P81" s="229"/>
      <c r="Q81" s="229"/>
      <c r="R81" s="229"/>
      <c r="S81" s="229"/>
    </row>
    <row r="82" spans="16:19">
      <c r="P82" s="229"/>
      <c r="Q82" s="229"/>
      <c r="R82" s="229"/>
      <c r="S82" s="229"/>
    </row>
    <row r="83" spans="16:19">
      <c r="P83" s="229"/>
      <c r="Q83" s="229"/>
      <c r="R83" s="229"/>
      <c r="S83" s="229"/>
    </row>
    <row r="84" spans="16:19">
      <c r="P84" s="229"/>
      <c r="Q84" s="229"/>
      <c r="R84" s="229"/>
      <c r="S84" s="229"/>
    </row>
    <row r="85" spans="16:19">
      <c r="P85" s="229"/>
      <c r="Q85" s="229"/>
      <c r="R85" s="229"/>
      <c r="S85" s="229"/>
    </row>
    <row r="86" spans="16:19">
      <c r="P86" s="229"/>
      <c r="Q86" s="229"/>
      <c r="R86" s="229"/>
      <c r="S86" s="229"/>
    </row>
    <row r="87" spans="16:19">
      <c r="P87" s="229"/>
      <c r="Q87" s="229"/>
      <c r="R87" s="229"/>
      <c r="S87" s="229"/>
    </row>
    <row r="88" spans="16:19">
      <c r="P88" s="229"/>
      <c r="Q88" s="229"/>
      <c r="R88" s="229"/>
      <c r="S88" s="229"/>
    </row>
    <row r="89" spans="16:19">
      <c r="P89" s="37"/>
      <c r="R89" s="229"/>
      <c r="S89" s="229"/>
    </row>
    <row r="90" spans="16:19">
      <c r="P90" s="37"/>
      <c r="R90" s="229"/>
      <c r="S90" s="229"/>
    </row>
    <row r="91" spans="16:19">
      <c r="P91" s="37"/>
      <c r="R91" s="229"/>
      <c r="S91" s="229"/>
    </row>
    <row r="92" spans="16:19">
      <c r="P92" s="37"/>
      <c r="R92" s="229"/>
      <c r="S92" s="229"/>
    </row>
    <row r="93" spans="16:19">
      <c r="P93" s="37"/>
      <c r="R93" s="229"/>
      <c r="S93" s="229"/>
    </row>
    <row r="94" spans="16:19">
      <c r="P94" s="37"/>
      <c r="R94" s="229"/>
      <c r="S94" s="229"/>
    </row>
    <row r="95" spans="16:19">
      <c r="P95" s="37"/>
      <c r="R95" s="229"/>
      <c r="S95" s="229"/>
    </row>
    <row r="96" spans="16:19">
      <c r="P96" s="37"/>
      <c r="R96" s="229"/>
      <c r="S96" s="229"/>
    </row>
    <row r="97" spans="6:19">
      <c r="P97" s="37"/>
      <c r="R97" s="229"/>
      <c r="S97" s="229"/>
    </row>
    <row r="98" spans="6:19">
      <c r="P98" s="37"/>
      <c r="R98" s="229"/>
      <c r="S98" s="229"/>
    </row>
    <row r="99" spans="6:19">
      <c r="P99" s="37"/>
      <c r="R99" s="229"/>
      <c r="S99" s="229"/>
    </row>
    <row r="100" spans="6:19">
      <c r="P100" s="37"/>
      <c r="R100" s="229"/>
      <c r="S100" s="229"/>
    </row>
    <row r="101" spans="6:19">
      <c r="F101" s="37"/>
      <c r="G101" s="37"/>
      <c r="H101" s="37"/>
      <c r="I101" s="37"/>
      <c r="J101" s="37"/>
      <c r="K101" s="37"/>
      <c r="L101" s="37"/>
      <c r="M101" s="37"/>
      <c r="N101" s="37"/>
      <c r="O101" s="37"/>
      <c r="P101" s="37"/>
    </row>
    <row r="102" spans="6:19">
      <c r="F102" s="37"/>
      <c r="G102" s="37"/>
      <c r="H102" s="37"/>
      <c r="I102" s="37"/>
      <c r="J102" s="37"/>
      <c r="K102" s="37"/>
      <c r="L102" s="37"/>
      <c r="M102" s="37"/>
      <c r="N102" s="37"/>
      <c r="O102" s="37"/>
      <c r="P102" s="37"/>
    </row>
    <row r="103" spans="6:19">
      <c r="F103" s="37"/>
      <c r="G103" s="37"/>
      <c r="H103" s="37"/>
      <c r="I103" s="37"/>
      <c r="J103" s="37"/>
      <c r="K103" s="37"/>
      <c r="L103" s="37"/>
      <c r="M103" s="37"/>
      <c r="N103" s="37"/>
      <c r="O103" s="37"/>
      <c r="P103" s="37"/>
    </row>
    <row r="104" spans="6:19">
      <c r="F104" s="37"/>
      <c r="G104" s="37"/>
      <c r="H104" s="37"/>
      <c r="I104" s="37"/>
      <c r="J104" s="37"/>
      <c r="K104" s="37"/>
      <c r="L104" s="37"/>
      <c r="M104" s="37"/>
      <c r="N104" s="37"/>
      <c r="O104" s="37"/>
      <c r="P104" s="37"/>
    </row>
    <row r="105" spans="6:19">
      <c r="F105" s="37"/>
      <c r="G105" s="37"/>
      <c r="H105" s="37"/>
      <c r="I105" s="37"/>
      <c r="J105" s="37"/>
      <c r="K105" s="37"/>
      <c r="L105" s="37"/>
      <c r="M105" s="37"/>
      <c r="N105" s="37"/>
      <c r="O105" s="37"/>
      <c r="P105" s="37"/>
    </row>
    <row r="106" spans="6:19">
      <c r="F106" s="37"/>
      <c r="G106" s="37"/>
      <c r="H106" s="37"/>
      <c r="I106" s="37"/>
      <c r="J106" s="37"/>
      <c r="K106" s="37"/>
      <c r="L106" s="37"/>
      <c r="M106" s="37"/>
      <c r="N106" s="37"/>
      <c r="O106" s="37"/>
      <c r="P106" s="37"/>
    </row>
    <row r="107" spans="6:19">
      <c r="F107" s="37"/>
      <c r="G107" s="37"/>
      <c r="H107" s="37"/>
      <c r="I107" s="37"/>
      <c r="J107" s="37"/>
      <c r="K107" s="37"/>
      <c r="L107" s="37"/>
      <c r="M107" s="37"/>
      <c r="N107" s="37"/>
      <c r="O107" s="37"/>
      <c r="P107" s="37"/>
    </row>
    <row r="108" spans="6:19">
      <c r="F108" s="37"/>
      <c r="G108" s="37"/>
      <c r="H108" s="37"/>
      <c r="I108" s="37"/>
      <c r="J108" s="37"/>
      <c r="K108" s="37"/>
      <c r="L108" s="37"/>
      <c r="M108" s="37"/>
      <c r="N108" s="37"/>
      <c r="O108" s="37"/>
      <c r="P108" s="37"/>
    </row>
    <row r="109" spans="6:19">
      <c r="F109" s="37"/>
      <c r="G109" s="37"/>
      <c r="H109" s="37"/>
      <c r="I109" s="37"/>
      <c r="J109" s="37"/>
      <c r="K109" s="37"/>
      <c r="L109" s="37"/>
      <c r="M109" s="37"/>
      <c r="N109" s="37"/>
      <c r="O109" s="37"/>
      <c r="P109" s="37"/>
    </row>
    <row r="110" spans="6:19">
      <c r="F110" s="37"/>
      <c r="G110" s="37"/>
      <c r="H110" s="37"/>
      <c r="I110" s="37"/>
      <c r="J110" s="37"/>
      <c r="K110" s="37"/>
      <c r="L110" s="37"/>
      <c r="M110" s="37"/>
      <c r="N110" s="37"/>
      <c r="O110" s="37"/>
      <c r="P110" s="37"/>
    </row>
    <row r="111" spans="6:19">
      <c r="F111" s="37"/>
      <c r="G111" s="37"/>
      <c r="H111" s="37"/>
      <c r="I111" s="37"/>
      <c r="J111" s="37"/>
      <c r="K111" s="37"/>
      <c r="L111" s="37"/>
      <c r="M111" s="37"/>
      <c r="N111" s="37"/>
      <c r="O111" s="37"/>
      <c r="P111" s="37"/>
    </row>
    <row r="112" spans="6:19">
      <c r="F112" s="37"/>
      <c r="G112" s="37"/>
      <c r="H112" s="37"/>
      <c r="I112" s="37"/>
      <c r="J112" s="37"/>
      <c r="K112" s="37"/>
      <c r="L112" s="37"/>
      <c r="M112" s="37"/>
      <c r="N112" s="37"/>
      <c r="O112" s="37"/>
      <c r="P112" s="37"/>
    </row>
    <row r="113" spans="6:16">
      <c r="F113" s="37"/>
      <c r="G113" s="37"/>
      <c r="H113" s="37"/>
      <c r="I113" s="37"/>
      <c r="J113" s="37"/>
      <c r="K113" s="37"/>
      <c r="L113" s="37"/>
      <c r="M113" s="37"/>
      <c r="N113" s="37"/>
      <c r="O113" s="37"/>
      <c r="P113" s="37"/>
    </row>
    <row r="114" spans="6:16">
      <c r="F114" s="37"/>
      <c r="G114" s="37"/>
      <c r="H114" s="37"/>
      <c r="I114" s="37"/>
      <c r="J114" s="37"/>
      <c r="K114" s="37"/>
      <c r="L114" s="37"/>
      <c r="M114" s="37"/>
      <c r="N114" s="37"/>
      <c r="O114" s="37"/>
      <c r="P114" s="37"/>
    </row>
    <row r="115" spans="6:16">
      <c r="F115" s="37"/>
      <c r="G115" s="37"/>
      <c r="H115" s="37"/>
      <c r="I115" s="37"/>
      <c r="J115" s="37"/>
      <c r="K115" s="37"/>
      <c r="L115" s="37"/>
      <c r="M115" s="37"/>
      <c r="N115" s="37"/>
      <c r="O115" s="37"/>
      <c r="P115" s="37"/>
    </row>
    <row r="116" spans="6:16">
      <c r="F116" s="37"/>
      <c r="G116" s="37"/>
      <c r="H116" s="37"/>
      <c r="I116" s="37"/>
      <c r="J116" s="37"/>
      <c r="K116" s="37"/>
      <c r="L116" s="37"/>
      <c r="M116" s="37"/>
      <c r="N116" s="37"/>
      <c r="O116" s="37"/>
      <c r="P116" s="37"/>
    </row>
    <row r="117" spans="6:16">
      <c r="F117" s="37"/>
      <c r="G117" s="37"/>
      <c r="H117" s="37"/>
      <c r="I117" s="37"/>
      <c r="J117" s="37"/>
      <c r="K117" s="37"/>
      <c r="L117" s="37"/>
      <c r="M117" s="37"/>
      <c r="N117" s="37"/>
      <c r="O117" s="37"/>
      <c r="P117" s="37"/>
    </row>
    <row r="118" spans="6:16">
      <c r="F118" s="37"/>
      <c r="G118" s="37"/>
      <c r="H118" s="37"/>
      <c r="I118" s="37"/>
      <c r="J118" s="37"/>
      <c r="K118" s="37"/>
      <c r="L118" s="37"/>
      <c r="M118" s="37"/>
      <c r="N118" s="37"/>
      <c r="O118" s="37"/>
      <c r="P118" s="37"/>
    </row>
    <row r="119" spans="6:16">
      <c r="F119" s="37"/>
      <c r="G119" s="37"/>
      <c r="H119" s="37"/>
      <c r="I119" s="37"/>
      <c r="J119" s="37"/>
      <c r="K119" s="37"/>
      <c r="L119" s="37"/>
      <c r="M119" s="37"/>
      <c r="N119" s="37"/>
      <c r="O119" s="37"/>
      <c r="P119" s="37"/>
    </row>
    <row r="120" spans="6:16">
      <c r="F120" s="37"/>
      <c r="G120" s="37"/>
      <c r="H120" s="37"/>
      <c r="I120" s="37"/>
      <c r="J120" s="37"/>
      <c r="K120" s="37"/>
      <c r="L120" s="37"/>
      <c r="M120" s="37"/>
      <c r="N120" s="37"/>
      <c r="O120" s="37"/>
      <c r="P120" s="37"/>
    </row>
    <row r="121" spans="6:16">
      <c r="F121" s="37"/>
      <c r="G121" s="37"/>
      <c r="H121" s="37"/>
      <c r="I121" s="37"/>
      <c r="J121" s="37"/>
      <c r="K121" s="37"/>
      <c r="L121" s="37"/>
      <c r="M121" s="37"/>
      <c r="N121" s="37"/>
      <c r="O121" s="37"/>
      <c r="P121" s="37"/>
    </row>
    <row r="122" spans="6:16">
      <c r="F122" s="37"/>
      <c r="G122" s="37"/>
      <c r="H122" s="37"/>
      <c r="I122" s="37"/>
      <c r="J122" s="37"/>
      <c r="K122" s="37"/>
      <c r="L122" s="37"/>
      <c r="M122" s="37"/>
      <c r="N122" s="37"/>
      <c r="O122" s="37"/>
      <c r="P122" s="37"/>
    </row>
    <row r="123" spans="6:16">
      <c r="F123" s="37"/>
      <c r="G123" s="37"/>
      <c r="H123" s="37"/>
      <c r="I123" s="37"/>
      <c r="J123" s="37"/>
      <c r="K123" s="37"/>
      <c r="L123" s="37"/>
      <c r="M123" s="37"/>
      <c r="N123" s="37"/>
      <c r="O123" s="37"/>
      <c r="P123" s="37"/>
    </row>
    <row r="124" spans="6:16">
      <c r="F124" s="37"/>
      <c r="G124" s="37"/>
      <c r="H124" s="37"/>
      <c r="I124" s="37"/>
      <c r="J124" s="37"/>
      <c r="K124" s="37"/>
      <c r="L124" s="37"/>
      <c r="M124" s="37"/>
      <c r="N124" s="37"/>
      <c r="O124" s="37"/>
      <c r="P124" s="37"/>
    </row>
    <row r="125" spans="6:16">
      <c r="F125" s="37"/>
      <c r="G125" s="37"/>
      <c r="H125" s="37"/>
      <c r="I125" s="37"/>
      <c r="J125" s="37"/>
      <c r="K125" s="37"/>
      <c r="L125" s="37"/>
      <c r="M125" s="37"/>
      <c r="N125" s="37"/>
      <c r="O125" s="37"/>
      <c r="P125" s="37"/>
    </row>
    <row r="126" spans="6:16">
      <c r="F126" s="37"/>
      <c r="G126" s="37"/>
      <c r="H126" s="37"/>
      <c r="I126" s="37"/>
      <c r="J126" s="37"/>
      <c r="K126" s="37"/>
      <c r="L126" s="37"/>
      <c r="M126" s="37"/>
      <c r="N126" s="37"/>
      <c r="O126" s="37"/>
      <c r="P126" s="37"/>
    </row>
    <row r="127" spans="6:16">
      <c r="F127" s="37"/>
      <c r="G127" s="37"/>
      <c r="H127" s="37"/>
      <c r="I127" s="37"/>
      <c r="J127" s="37"/>
      <c r="K127" s="37"/>
      <c r="L127" s="37"/>
      <c r="M127" s="37"/>
      <c r="N127" s="37"/>
      <c r="O127" s="37"/>
      <c r="P127" s="37"/>
    </row>
    <row r="128" spans="6:16">
      <c r="F128" s="37"/>
      <c r="G128" s="37"/>
      <c r="H128" s="37"/>
      <c r="I128" s="37"/>
      <c r="J128" s="37"/>
      <c r="K128" s="37"/>
      <c r="L128" s="37"/>
      <c r="M128" s="37"/>
      <c r="N128" s="37"/>
      <c r="O128" s="37"/>
      <c r="P128" s="37"/>
    </row>
    <row r="129" spans="6:16">
      <c r="F129" s="37"/>
      <c r="G129" s="37"/>
      <c r="H129" s="37"/>
      <c r="I129" s="37"/>
      <c r="J129" s="37"/>
      <c r="K129" s="37"/>
      <c r="L129" s="37"/>
      <c r="M129" s="37"/>
      <c r="N129" s="37"/>
      <c r="O129" s="37"/>
      <c r="P129" s="37"/>
    </row>
    <row r="130" spans="6:16">
      <c r="F130" s="37"/>
      <c r="G130" s="37"/>
      <c r="H130" s="37"/>
      <c r="I130" s="37"/>
      <c r="J130" s="37"/>
      <c r="K130" s="37"/>
      <c r="L130" s="37"/>
      <c r="M130" s="37"/>
      <c r="N130" s="37"/>
      <c r="O130" s="37"/>
      <c r="P130" s="37"/>
    </row>
    <row r="131" spans="6:16">
      <c r="F131" s="37"/>
      <c r="G131" s="37"/>
      <c r="H131" s="37"/>
      <c r="I131" s="37"/>
      <c r="J131" s="37"/>
      <c r="K131" s="37"/>
      <c r="L131" s="37"/>
      <c r="M131" s="37"/>
      <c r="N131" s="37"/>
      <c r="O131" s="37"/>
      <c r="P131" s="37"/>
    </row>
    <row r="132" spans="6:16">
      <c r="F132" s="37"/>
      <c r="G132" s="37"/>
      <c r="H132" s="37"/>
      <c r="I132" s="37"/>
      <c r="J132" s="37"/>
      <c r="K132" s="37"/>
      <c r="L132" s="37"/>
      <c r="M132" s="37"/>
      <c r="N132" s="37"/>
      <c r="O132" s="37"/>
      <c r="P132" s="37"/>
    </row>
    <row r="133" spans="6:16">
      <c r="F133" s="37"/>
      <c r="G133" s="37"/>
      <c r="H133" s="37"/>
      <c r="I133" s="37"/>
      <c r="J133" s="37"/>
      <c r="K133" s="37"/>
      <c r="L133" s="37"/>
      <c r="M133" s="37"/>
      <c r="N133" s="37"/>
      <c r="O133" s="37"/>
      <c r="P133" s="37"/>
    </row>
    <row r="134" spans="6:16">
      <c r="F134" s="37"/>
      <c r="G134" s="37"/>
      <c r="H134" s="37"/>
      <c r="I134" s="37"/>
      <c r="J134" s="37"/>
      <c r="K134" s="37"/>
      <c r="L134" s="37"/>
      <c r="M134" s="37"/>
      <c r="N134" s="37"/>
      <c r="O134" s="37"/>
      <c r="P134" s="37"/>
    </row>
    <row r="135" spans="6:16">
      <c r="F135" s="37"/>
      <c r="G135" s="37"/>
      <c r="H135" s="37"/>
      <c r="I135" s="37"/>
      <c r="J135" s="37"/>
      <c r="K135" s="37"/>
      <c r="L135" s="37"/>
      <c r="M135" s="37"/>
      <c r="N135" s="37"/>
      <c r="O135" s="37"/>
      <c r="P135" s="37"/>
    </row>
    <row r="136" spans="6:16">
      <c r="F136" s="37"/>
      <c r="G136" s="37"/>
      <c r="H136" s="37"/>
      <c r="I136" s="37"/>
      <c r="J136" s="37"/>
      <c r="K136" s="37"/>
      <c r="L136" s="37"/>
      <c r="M136" s="37"/>
      <c r="N136" s="37"/>
      <c r="O136" s="37"/>
      <c r="P136" s="37"/>
    </row>
    <row r="137" spans="6:16">
      <c r="F137" s="37"/>
      <c r="G137" s="37"/>
      <c r="H137" s="37"/>
      <c r="I137" s="37"/>
      <c r="J137" s="37"/>
      <c r="K137" s="37"/>
      <c r="L137" s="37"/>
      <c r="M137" s="37"/>
      <c r="N137" s="37"/>
      <c r="O137" s="37"/>
      <c r="P137" s="37"/>
    </row>
    <row r="138" spans="6:16">
      <c r="F138" s="37"/>
      <c r="G138" s="37"/>
      <c r="H138" s="37"/>
      <c r="I138" s="37"/>
      <c r="J138" s="37"/>
      <c r="K138" s="37"/>
      <c r="L138" s="37"/>
      <c r="M138" s="37"/>
      <c r="N138" s="37"/>
      <c r="O138" s="37"/>
      <c r="P138" s="37"/>
    </row>
    <row r="139" spans="6:16">
      <c r="F139" s="37"/>
      <c r="G139" s="37"/>
      <c r="H139" s="37"/>
      <c r="I139" s="37"/>
      <c r="J139" s="37"/>
      <c r="K139" s="37"/>
      <c r="L139" s="37"/>
      <c r="M139" s="37"/>
      <c r="N139" s="37"/>
      <c r="O139" s="37"/>
      <c r="P139" s="37"/>
    </row>
    <row r="140" spans="6:16">
      <c r="F140" s="37"/>
      <c r="G140" s="37"/>
      <c r="H140" s="37"/>
      <c r="I140" s="37"/>
      <c r="J140" s="37"/>
      <c r="K140" s="37"/>
      <c r="L140" s="37"/>
      <c r="M140" s="37"/>
      <c r="N140" s="37"/>
      <c r="O140" s="37"/>
      <c r="P140" s="37"/>
    </row>
    <row r="141" spans="6:16">
      <c r="F141" s="37"/>
      <c r="G141" s="37"/>
      <c r="H141" s="37"/>
      <c r="I141" s="37"/>
      <c r="J141" s="37"/>
      <c r="K141" s="37"/>
      <c r="L141" s="37"/>
      <c r="M141" s="37"/>
      <c r="N141" s="37"/>
      <c r="O141" s="37"/>
      <c r="P141" s="37"/>
    </row>
    <row r="142" spans="6:16">
      <c r="F142" s="37"/>
      <c r="G142" s="37"/>
      <c r="H142" s="37"/>
      <c r="I142" s="37"/>
      <c r="J142" s="37"/>
      <c r="K142" s="37"/>
      <c r="L142" s="37"/>
      <c r="M142" s="37"/>
      <c r="N142" s="37"/>
      <c r="O142" s="37"/>
      <c r="P142" s="37"/>
    </row>
    <row r="143" spans="6:16">
      <c r="F143" s="37"/>
      <c r="G143" s="37"/>
      <c r="H143" s="37"/>
      <c r="I143" s="37"/>
      <c r="J143" s="37"/>
      <c r="K143" s="37"/>
      <c r="L143" s="37"/>
      <c r="M143" s="37"/>
      <c r="N143" s="37"/>
      <c r="O143" s="37"/>
      <c r="P143" s="37"/>
    </row>
    <row r="144" spans="6:16">
      <c r="F144" s="37"/>
      <c r="G144" s="37"/>
      <c r="H144" s="37"/>
      <c r="I144" s="37"/>
      <c r="J144" s="37"/>
      <c r="K144" s="37"/>
      <c r="L144" s="37"/>
      <c r="M144" s="37"/>
      <c r="N144" s="37"/>
      <c r="O144" s="37"/>
      <c r="P144" s="37"/>
    </row>
    <row r="145" spans="6:16">
      <c r="F145" s="37"/>
      <c r="G145" s="37"/>
      <c r="H145" s="37"/>
      <c r="I145" s="37"/>
      <c r="J145" s="37"/>
      <c r="K145" s="37"/>
      <c r="L145" s="37"/>
      <c r="M145" s="37"/>
      <c r="N145" s="37"/>
      <c r="O145" s="37"/>
      <c r="P145" s="37"/>
    </row>
    <row r="146" spans="6:16">
      <c r="F146" s="37"/>
      <c r="G146" s="37"/>
      <c r="H146" s="37"/>
      <c r="I146" s="37"/>
      <c r="J146" s="37"/>
      <c r="K146" s="37"/>
      <c r="L146" s="37"/>
      <c r="M146" s="37"/>
      <c r="N146" s="37"/>
      <c r="O146" s="37"/>
      <c r="P146" s="37"/>
    </row>
    <row r="147" spans="6:16">
      <c r="F147" s="37"/>
      <c r="G147" s="37"/>
      <c r="H147" s="37"/>
      <c r="I147" s="37"/>
      <c r="J147" s="37"/>
      <c r="K147" s="37"/>
      <c r="L147" s="37"/>
      <c r="M147" s="37"/>
      <c r="N147" s="37"/>
      <c r="O147" s="37"/>
      <c r="P147" s="37"/>
    </row>
    <row r="148" spans="6:16">
      <c r="F148" s="37"/>
      <c r="G148" s="37"/>
      <c r="H148" s="37"/>
      <c r="I148" s="37"/>
      <c r="J148" s="37"/>
      <c r="K148" s="37"/>
      <c r="L148" s="37"/>
      <c r="M148" s="37"/>
      <c r="N148" s="37"/>
      <c r="O148" s="37"/>
      <c r="P148" s="37"/>
    </row>
    <row r="149" spans="6:16">
      <c r="F149" s="37"/>
      <c r="G149" s="37"/>
      <c r="H149" s="37"/>
      <c r="I149" s="37"/>
      <c r="J149" s="37"/>
      <c r="K149" s="37"/>
      <c r="L149" s="37"/>
      <c r="M149" s="37"/>
      <c r="N149" s="37"/>
      <c r="O149" s="37"/>
      <c r="P149" s="37"/>
    </row>
    <row r="150" spans="6:16">
      <c r="F150" s="37"/>
      <c r="G150" s="37"/>
      <c r="H150" s="37"/>
      <c r="I150" s="37"/>
      <c r="J150" s="37"/>
      <c r="K150" s="37"/>
      <c r="L150" s="37"/>
      <c r="M150" s="37"/>
      <c r="N150" s="37"/>
      <c r="O150" s="37"/>
      <c r="P150" s="37"/>
    </row>
    <row r="151" spans="6:16">
      <c r="F151" s="37"/>
      <c r="G151" s="37"/>
      <c r="H151" s="37"/>
      <c r="I151" s="37"/>
      <c r="J151" s="37"/>
      <c r="K151" s="37"/>
      <c r="L151" s="37"/>
      <c r="M151" s="37"/>
      <c r="N151" s="37"/>
      <c r="O151" s="37"/>
      <c r="P151" s="37"/>
    </row>
    <row r="152" spans="6:16">
      <c r="F152" s="37"/>
      <c r="G152" s="37"/>
      <c r="H152" s="37"/>
      <c r="I152" s="37"/>
      <c r="J152" s="37"/>
      <c r="K152" s="37"/>
      <c r="L152" s="37"/>
      <c r="M152" s="37"/>
      <c r="N152" s="37"/>
      <c r="O152" s="37"/>
      <c r="P152" s="37"/>
    </row>
    <row r="153" spans="6:16">
      <c r="F153" s="37"/>
      <c r="G153" s="37"/>
      <c r="H153" s="37"/>
      <c r="I153" s="37"/>
      <c r="J153" s="37"/>
      <c r="K153" s="37"/>
      <c r="L153" s="37"/>
      <c r="M153" s="37"/>
      <c r="N153" s="37"/>
      <c r="O153" s="37"/>
      <c r="P153" s="37"/>
    </row>
    <row r="154" spans="6:16">
      <c r="F154" s="37"/>
      <c r="G154" s="37"/>
      <c r="H154" s="37"/>
      <c r="I154" s="37"/>
      <c r="J154" s="37"/>
      <c r="K154" s="37"/>
      <c r="L154" s="37"/>
      <c r="M154" s="37"/>
      <c r="N154" s="37"/>
      <c r="O154" s="37"/>
      <c r="P154" s="37"/>
    </row>
    <row r="155" spans="6:16">
      <c r="F155" s="37"/>
      <c r="G155" s="37"/>
      <c r="H155" s="37"/>
      <c r="I155" s="37"/>
      <c r="J155" s="37"/>
      <c r="K155" s="37"/>
      <c r="L155" s="37"/>
      <c r="M155" s="37"/>
      <c r="N155" s="37"/>
      <c r="O155" s="37"/>
      <c r="P155" s="37"/>
    </row>
    <row r="156" spans="6:16">
      <c r="F156" s="37"/>
      <c r="G156" s="37"/>
      <c r="H156" s="37"/>
      <c r="I156" s="37"/>
      <c r="J156" s="37"/>
      <c r="K156" s="37"/>
      <c r="L156" s="37"/>
      <c r="M156" s="37"/>
      <c r="N156" s="37"/>
      <c r="O156" s="37"/>
      <c r="P156" s="37"/>
    </row>
    <row r="157" spans="6:16">
      <c r="F157" s="37"/>
      <c r="G157" s="37"/>
      <c r="H157" s="37"/>
      <c r="I157" s="37"/>
      <c r="J157" s="37"/>
      <c r="K157" s="37"/>
      <c r="L157" s="37"/>
      <c r="M157" s="37"/>
      <c r="N157" s="37"/>
      <c r="O157" s="37"/>
      <c r="P157" s="37"/>
    </row>
    <row r="158" spans="6:16">
      <c r="F158" s="37"/>
      <c r="G158" s="37"/>
      <c r="H158" s="37"/>
      <c r="I158" s="37"/>
      <c r="J158" s="37"/>
      <c r="K158" s="37"/>
      <c r="L158" s="37"/>
      <c r="M158" s="37"/>
      <c r="N158" s="37"/>
      <c r="O158" s="37"/>
      <c r="P158" s="37"/>
    </row>
    <row r="159" spans="6:16">
      <c r="F159" s="37"/>
      <c r="G159" s="37"/>
      <c r="H159" s="37"/>
      <c r="I159" s="37"/>
      <c r="J159" s="37"/>
      <c r="K159" s="37"/>
      <c r="L159" s="37"/>
      <c r="M159" s="37"/>
      <c r="N159" s="37"/>
      <c r="O159" s="37"/>
      <c r="P159" s="37"/>
    </row>
    <row r="160" spans="6:16">
      <c r="F160" s="37"/>
      <c r="G160" s="37"/>
      <c r="H160" s="37"/>
      <c r="I160" s="37"/>
      <c r="J160" s="37"/>
      <c r="K160" s="37"/>
      <c r="L160" s="37"/>
      <c r="M160" s="37"/>
      <c r="N160" s="37"/>
      <c r="O160" s="37"/>
      <c r="P160" s="37"/>
    </row>
    <row r="161" spans="6:16">
      <c r="F161" s="37"/>
      <c r="G161" s="37"/>
      <c r="H161" s="37"/>
      <c r="I161" s="37"/>
      <c r="J161" s="37"/>
      <c r="K161" s="37"/>
      <c r="L161" s="37"/>
      <c r="M161" s="37"/>
      <c r="N161" s="37"/>
      <c r="O161" s="37"/>
      <c r="P161" s="37"/>
    </row>
    <row r="162" spans="6:16">
      <c r="F162" s="37"/>
      <c r="G162" s="37"/>
      <c r="H162" s="37"/>
      <c r="I162" s="37"/>
      <c r="J162" s="37"/>
      <c r="K162" s="37"/>
      <c r="L162" s="37"/>
      <c r="M162" s="37"/>
      <c r="N162" s="37"/>
      <c r="O162" s="37"/>
      <c r="P162" s="37"/>
    </row>
    <row r="163" spans="6:16">
      <c r="F163" s="37"/>
      <c r="G163" s="37"/>
      <c r="H163" s="37"/>
      <c r="I163" s="37"/>
      <c r="J163" s="37"/>
      <c r="K163" s="37"/>
      <c r="L163" s="37"/>
      <c r="M163" s="37"/>
      <c r="N163" s="37"/>
      <c r="O163" s="37"/>
      <c r="P163" s="37"/>
    </row>
    <row r="164" spans="6:16">
      <c r="F164" s="37"/>
      <c r="G164" s="37"/>
      <c r="H164" s="37"/>
      <c r="I164" s="37"/>
      <c r="J164" s="37"/>
      <c r="K164" s="37"/>
      <c r="L164" s="37"/>
      <c r="M164" s="37"/>
      <c r="N164" s="37"/>
      <c r="O164" s="37"/>
      <c r="P164" s="37"/>
    </row>
    <row r="165" spans="6:16">
      <c r="F165" s="37"/>
      <c r="G165" s="37"/>
      <c r="H165" s="37"/>
      <c r="I165" s="37"/>
      <c r="J165" s="37"/>
      <c r="K165" s="37"/>
      <c r="L165" s="37"/>
      <c r="M165" s="37"/>
      <c r="N165" s="37"/>
      <c r="O165" s="37"/>
      <c r="P165" s="37"/>
    </row>
    <row r="166" spans="6:16">
      <c r="F166" s="37"/>
      <c r="G166" s="37"/>
      <c r="H166" s="37"/>
      <c r="I166" s="37"/>
      <c r="J166" s="37"/>
      <c r="K166" s="37"/>
      <c r="L166" s="37"/>
      <c r="M166" s="37"/>
      <c r="N166" s="37"/>
      <c r="O166" s="37"/>
      <c r="P166" s="37"/>
    </row>
    <row r="167" spans="6:16">
      <c r="F167" s="37"/>
      <c r="G167" s="37"/>
      <c r="H167" s="37"/>
      <c r="I167" s="37"/>
      <c r="J167" s="37"/>
      <c r="K167" s="37"/>
      <c r="L167" s="37"/>
      <c r="M167" s="37"/>
      <c r="N167" s="37"/>
      <c r="O167" s="37"/>
      <c r="P167" s="37"/>
    </row>
    <row r="168" spans="6:16">
      <c r="F168" s="37"/>
      <c r="G168" s="37"/>
      <c r="H168" s="37"/>
      <c r="I168" s="37"/>
      <c r="J168" s="37"/>
      <c r="K168" s="37"/>
      <c r="L168" s="37"/>
      <c r="M168" s="37"/>
      <c r="N168" s="37"/>
      <c r="O168" s="37"/>
      <c r="P168" s="37"/>
    </row>
    <row r="169" spans="6:16">
      <c r="F169" s="37"/>
      <c r="G169" s="37"/>
      <c r="H169" s="37"/>
      <c r="I169" s="37"/>
      <c r="J169" s="37"/>
      <c r="K169" s="37"/>
      <c r="L169" s="37"/>
      <c r="M169" s="37"/>
      <c r="N169" s="37"/>
      <c r="O169" s="37"/>
      <c r="P169" s="37"/>
    </row>
    <row r="170" spans="6:16">
      <c r="F170" s="37"/>
      <c r="G170" s="37"/>
      <c r="H170" s="37"/>
      <c r="I170" s="37"/>
      <c r="J170" s="37"/>
      <c r="K170" s="37"/>
      <c r="L170" s="37"/>
      <c r="M170" s="37"/>
      <c r="N170" s="37"/>
      <c r="O170" s="37"/>
      <c r="P170" s="37"/>
    </row>
    <row r="171" spans="6:16">
      <c r="F171" s="37"/>
      <c r="G171" s="37"/>
      <c r="H171" s="37"/>
      <c r="I171" s="37"/>
      <c r="J171" s="37"/>
      <c r="K171" s="37"/>
      <c r="L171" s="37"/>
      <c r="M171" s="37"/>
      <c r="N171" s="37"/>
      <c r="O171" s="37"/>
      <c r="P171" s="37"/>
    </row>
    <row r="172" spans="6:16">
      <c r="F172" s="37"/>
      <c r="G172" s="37"/>
      <c r="H172" s="37"/>
      <c r="I172" s="37"/>
      <c r="J172" s="37"/>
      <c r="K172" s="37"/>
      <c r="L172" s="37"/>
      <c r="M172" s="37"/>
      <c r="N172" s="37"/>
      <c r="O172" s="37"/>
      <c r="P172" s="37"/>
    </row>
    <row r="173" spans="6:16">
      <c r="F173" s="37"/>
      <c r="G173" s="37"/>
      <c r="H173" s="37"/>
      <c r="I173" s="37"/>
      <c r="J173" s="37"/>
      <c r="K173" s="37"/>
      <c r="L173" s="37"/>
      <c r="M173" s="37"/>
      <c r="N173" s="37"/>
      <c r="O173" s="37"/>
      <c r="P173" s="37"/>
    </row>
    <row r="174" spans="6:16">
      <c r="F174" s="37"/>
      <c r="G174" s="37"/>
      <c r="H174" s="37"/>
      <c r="I174" s="37"/>
      <c r="J174" s="37"/>
      <c r="K174" s="37"/>
      <c r="L174" s="37"/>
      <c r="M174" s="37"/>
      <c r="N174" s="37"/>
      <c r="O174" s="37"/>
      <c r="P174" s="37"/>
    </row>
    <row r="175" spans="6:16">
      <c r="F175" s="37"/>
      <c r="G175" s="37"/>
      <c r="H175" s="37"/>
      <c r="I175" s="37"/>
      <c r="J175" s="37"/>
      <c r="K175" s="37"/>
      <c r="L175" s="37"/>
      <c r="M175" s="37"/>
      <c r="N175" s="37"/>
      <c r="O175" s="37"/>
      <c r="P175" s="37"/>
    </row>
    <row r="176" spans="6:16">
      <c r="F176" s="37"/>
      <c r="G176" s="37"/>
      <c r="H176" s="37"/>
      <c r="I176" s="37"/>
      <c r="J176" s="37"/>
      <c r="K176" s="37"/>
      <c r="L176" s="37"/>
      <c r="M176" s="37"/>
      <c r="N176" s="37"/>
      <c r="O176" s="37"/>
      <c r="P176" s="37"/>
    </row>
    <row r="177" spans="6:16">
      <c r="F177" s="37"/>
      <c r="G177" s="37"/>
      <c r="H177" s="37"/>
      <c r="I177" s="37"/>
      <c r="J177" s="37"/>
      <c r="K177" s="37"/>
      <c r="L177" s="37"/>
      <c r="M177" s="37"/>
      <c r="N177" s="37"/>
      <c r="O177" s="37"/>
      <c r="P177" s="37"/>
    </row>
    <row r="178" spans="6:16">
      <c r="F178" s="37"/>
      <c r="G178" s="37"/>
      <c r="H178" s="37"/>
      <c r="I178" s="37"/>
      <c r="J178" s="37"/>
      <c r="K178" s="37"/>
      <c r="L178" s="37"/>
      <c r="M178" s="37"/>
      <c r="N178" s="37"/>
      <c r="O178" s="37"/>
      <c r="P178" s="37"/>
    </row>
    <row r="179" spans="6:16">
      <c r="F179" s="37"/>
      <c r="G179" s="37"/>
      <c r="H179" s="37"/>
      <c r="I179" s="37"/>
      <c r="J179" s="37"/>
      <c r="K179" s="37"/>
      <c r="L179" s="37"/>
      <c r="M179" s="37"/>
      <c r="N179" s="37"/>
      <c r="O179" s="37"/>
      <c r="P179" s="37"/>
    </row>
    <row r="180" spans="6:16">
      <c r="F180" s="37"/>
      <c r="G180" s="37"/>
      <c r="H180" s="37"/>
      <c r="I180" s="37"/>
      <c r="J180" s="37"/>
      <c r="K180" s="37"/>
      <c r="L180" s="37"/>
      <c r="M180" s="37"/>
      <c r="N180" s="37"/>
      <c r="O180" s="37"/>
      <c r="P180" s="37"/>
    </row>
    <row r="181" spans="6:16">
      <c r="F181" s="37"/>
      <c r="G181" s="37"/>
      <c r="H181" s="37"/>
      <c r="I181" s="37"/>
      <c r="J181" s="37"/>
      <c r="K181" s="37"/>
      <c r="L181" s="37"/>
      <c r="M181" s="37"/>
      <c r="N181" s="37"/>
      <c r="O181" s="37"/>
      <c r="P181" s="37"/>
    </row>
    <row r="182" spans="6:16">
      <c r="F182" s="37"/>
      <c r="G182" s="37"/>
      <c r="H182" s="37"/>
      <c r="I182" s="37"/>
      <c r="J182" s="37"/>
      <c r="K182" s="37"/>
      <c r="L182" s="37"/>
      <c r="M182" s="37"/>
      <c r="N182" s="37"/>
      <c r="O182" s="37"/>
      <c r="P182" s="37"/>
    </row>
    <row r="183" spans="6:16">
      <c r="F183" s="37"/>
      <c r="G183" s="37"/>
      <c r="H183" s="37"/>
      <c r="I183" s="37"/>
      <c r="J183" s="37"/>
      <c r="K183" s="37"/>
      <c r="L183" s="37"/>
      <c r="M183" s="37"/>
      <c r="N183" s="37"/>
      <c r="O183" s="37"/>
      <c r="P183" s="37"/>
    </row>
    <row r="184" spans="6:16">
      <c r="F184" s="37"/>
      <c r="G184" s="37"/>
      <c r="H184" s="37"/>
      <c r="I184" s="37"/>
      <c r="J184" s="37"/>
      <c r="K184" s="37"/>
      <c r="L184" s="37"/>
      <c r="M184" s="37"/>
      <c r="N184" s="37"/>
      <c r="O184" s="37"/>
      <c r="P184" s="37"/>
    </row>
    <row r="185" spans="6:16">
      <c r="F185" s="37"/>
      <c r="G185" s="37"/>
      <c r="H185" s="37"/>
      <c r="I185" s="37"/>
      <c r="J185" s="37"/>
      <c r="K185" s="37"/>
      <c r="L185" s="37"/>
      <c r="M185" s="37"/>
      <c r="N185" s="37"/>
      <c r="O185" s="37"/>
      <c r="P185" s="37"/>
    </row>
    <row r="186" spans="6:16">
      <c r="F186" s="37"/>
      <c r="G186" s="37"/>
      <c r="H186" s="37"/>
      <c r="I186" s="37"/>
      <c r="J186" s="37"/>
      <c r="K186" s="37"/>
      <c r="L186" s="37"/>
      <c r="M186" s="37"/>
      <c r="N186" s="37"/>
      <c r="O186" s="37"/>
      <c r="P186" s="37"/>
    </row>
    <row r="187" spans="6:16">
      <c r="F187" s="37"/>
      <c r="G187" s="37"/>
      <c r="H187" s="37"/>
      <c r="I187" s="37"/>
      <c r="J187" s="37"/>
      <c r="K187" s="37"/>
      <c r="L187" s="37"/>
      <c r="M187" s="37"/>
      <c r="N187" s="37"/>
      <c r="O187" s="37"/>
      <c r="P187" s="37"/>
    </row>
    <row r="188" spans="6:16">
      <c r="F188" s="37"/>
      <c r="G188" s="37"/>
      <c r="H188" s="37"/>
      <c r="I188" s="37"/>
      <c r="J188" s="37"/>
      <c r="K188" s="37"/>
      <c r="L188" s="37"/>
      <c r="M188" s="37"/>
      <c r="N188" s="37"/>
      <c r="O188" s="37"/>
      <c r="P188" s="37"/>
    </row>
    <row r="189" spans="6:16">
      <c r="F189" s="37"/>
      <c r="G189" s="37"/>
      <c r="H189" s="37"/>
      <c r="I189" s="37"/>
      <c r="J189" s="37"/>
      <c r="K189" s="37"/>
      <c r="L189" s="37"/>
      <c r="M189" s="37"/>
      <c r="N189" s="37"/>
      <c r="O189" s="37"/>
      <c r="P189" s="37"/>
    </row>
    <row r="190" spans="6:16">
      <c r="F190" s="37"/>
      <c r="G190" s="37"/>
      <c r="H190" s="37"/>
      <c r="I190" s="37"/>
      <c r="J190" s="37"/>
      <c r="K190" s="37"/>
      <c r="L190" s="37"/>
      <c r="M190" s="37"/>
      <c r="N190" s="37"/>
      <c r="O190" s="37"/>
      <c r="P190" s="37"/>
    </row>
    <row r="191" spans="6:16">
      <c r="F191" s="37"/>
      <c r="G191" s="37"/>
      <c r="H191" s="37"/>
      <c r="I191" s="37"/>
      <c r="J191" s="37"/>
      <c r="K191" s="37"/>
      <c r="L191" s="37"/>
      <c r="M191" s="37"/>
      <c r="N191" s="37"/>
      <c r="O191" s="37"/>
      <c r="P191" s="37"/>
    </row>
    <row r="192" spans="6:16">
      <c r="F192" s="37"/>
      <c r="G192" s="37"/>
      <c r="H192" s="37"/>
      <c r="I192" s="37"/>
      <c r="J192" s="37"/>
      <c r="K192" s="37"/>
      <c r="L192" s="37"/>
      <c r="M192" s="37"/>
      <c r="N192" s="37"/>
      <c r="O192" s="37"/>
      <c r="P192" s="37"/>
    </row>
    <row r="193" spans="6:16">
      <c r="F193" s="37"/>
      <c r="G193" s="37"/>
      <c r="H193" s="37"/>
      <c r="I193" s="37"/>
      <c r="J193" s="37"/>
      <c r="K193" s="37"/>
      <c r="L193" s="37"/>
      <c r="M193" s="37"/>
      <c r="N193" s="37"/>
      <c r="O193" s="37"/>
      <c r="P193" s="37"/>
    </row>
    <row r="194" spans="6:16">
      <c r="F194" s="37"/>
      <c r="G194" s="37"/>
      <c r="H194" s="37"/>
      <c r="I194" s="37"/>
      <c r="J194" s="37"/>
      <c r="K194" s="37"/>
      <c r="L194" s="37"/>
      <c r="M194" s="37"/>
      <c r="N194" s="37"/>
      <c r="O194" s="37"/>
      <c r="P194" s="37"/>
    </row>
    <row r="195" spans="6:16">
      <c r="F195" s="37"/>
      <c r="G195" s="37"/>
      <c r="H195" s="37"/>
      <c r="I195" s="37"/>
      <c r="J195" s="37"/>
      <c r="K195" s="37"/>
      <c r="L195" s="37"/>
      <c r="M195" s="37"/>
      <c r="N195" s="37"/>
      <c r="O195" s="37"/>
      <c r="P195" s="37"/>
    </row>
    <row r="196" spans="6:16">
      <c r="F196" s="37"/>
      <c r="G196" s="37"/>
      <c r="H196" s="37"/>
      <c r="I196" s="37"/>
      <c r="J196" s="37"/>
      <c r="K196" s="37"/>
      <c r="L196" s="37"/>
      <c r="M196" s="37"/>
      <c r="N196" s="37"/>
      <c r="O196" s="37"/>
      <c r="P196" s="37"/>
    </row>
    <row r="197" spans="6:16">
      <c r="F197" s="37"/>
      <c r="G197" s="37"/>
      <c r="H197" s="37"/>
      <c r="I197" s="37"/>
      <c r="J197" s="37"/>
      <c r="K197" s="37"/>
      <c r="L197" s="37"/>
      <c r="M197" s="37"/>
      <c r="N197" s="37"/>
      <c r="O197" s="37"/>
      <c r="P197" s="37"/>
    </row>
    <row r="198" spans="6:16">
      <c r="F198" s="37"/>
      <c r="G198" s="37"/>
      <c r="H198" s="37"/>
      <c r="I198" s="37"/>
      <c r="J198" s="37"/>
      <c r="K198" s="37"/>
      <c r="L198" s="37"/>
      <c r="M198" s="37"/>
      <c r="N198" s="37"/>
      <c r="O198" s="37"/>
      <c r="P198" s="37"/>
    </row>
    <row r="199" spans="6:16">
      <c r="F199" s="37"/>
      <c r="G199" s="37"/>
      <c r="H199" s="37"/>
      <c r="I199" s="37"/>
      <c r="J199" s="37"/>
      <c r="K199" s="37"/>
      <c r="L199" s="37"/>
      <c r="M199" s="37"/>
      <c r="N199" s="37"/>
      <c r="O199" s="37"/>
      <c r="P199" s="37"/>
    </row>
    <row r="200" spans="6:16">
      <c r="F200" s="37"/>
      <c r="G200" s="37"/>
      <c r="H200" s="37"/>
      <c r="I200" s="37"/>
      <c r="J200" s="37"/>
      <c r="K200" s="37"/>
      <c r="L200" s="37"/>
      <c r="M200" s="37"/>
      <c r="N200" s="37"/>
      <c r="O200" s="37"/>
      <c r="P200" s="37"/>
    </row>
    <row r="201" spans="6:16">
      <c r="F201" s="37"/>
      <c r="G201" s="37"/>
      <c r="H201" s="37"/>
      <c r="I201" s="37"/>
      <c r="J201" s="37"/>
      <c r="K201" s="37"/>
      <c r="L201" s="37"/>
      <c r="M201" s="37"/>
      <c r="N201" s="37"/>
      <c r="O201" s="37"/>
      <c r="P201" s="37"/>
    </row>
    <row r="202" spans="6:16">
      <c r="F202" s="37"/>
      <c r="G202" s="37"/>
      <c r="H202" s="37"/>
      <c r="I202" s="37"/>
      <c r="J202" s="37"/>
      <c r="K202" s="37"/>
      <c r="L202" s="37"/>
      <c r="M202" s="37"/>
      <c r="N202" s="37"/>
      <c r="O202" s="37"/>
      <c r="P202" s="37"/>
    </row>
    <row r="203" spans="6:16">
      <c r="F203" s="37"/>
      <c r="G203" s="37"/>
      <c r="H203" s="37"/>
      <c r="I203" s="37"/>
      <c r="J203" s="37"/>
      <c r="K203" s="37"/>
      <c r="L203" s="37"/>
      <c r="M203" s="37"/>
      <c r="N203" s="37"/>
      <c r="O203" s="37"/>
      <c r="P203" s="37"/>
    </row>
    <row r="204" spans="6:16">
      <c r="F204" s="37"/>
      <c r="G204" s="37"/>
      <c r="H204" s="37"/>
      <c r="I204" s="37"/>
      <c r="J204" s="37"/>
      <c r="K204" s="37"/>
      <c r="L204" s="37"/>
      <c r="M204" s="37"/>
      <c r="N204" s="37"/>
      <c r="O204" s="37"/>
      <c r="P204" s="37"/>
    </row>
    <row r="205" spans="6:16">
      <c r="F205" s="37"/>
      <c r="G205" s="37"/>
      <c r="H205" s="37"/>
      <c r="I205" s="37"/>
      <c r="J205" s="37"/>
      <c r="K205" s="37"/>
      <c r="L205" s="37"/>
      <c r="M205" s="37"/>
      <c r="N205" s="37"/>
      <c r="O205" s="37"/>
      <c r="P205" s="37"/>
    </row>
    <row r="206" spans="6:16">
      <c r="F206" s="37"/>
      <c r="G206" s="37"/>
      <c r="H206" s="37"/>
      <c r="I206" s="37"/>
      <c r="J206" s="37"/>
      <c r="K206" s="37"/>
      <c r="L206" s="37"/>
      <c r="M206" s="37"/>
      <c r="N206" s="37"/>
      <c r="O206" s="37"/>
      <c r="P206" s="37"/>
    </row>
    <row r="207" spans="6:16">
      <c r="F207" s="37"/>
      <c r="G207" s="37"/>
      <c r="H207" s="37"/>
      <c r="I207" s="37"/>
      <c r="J207" s="37"/>
      <c r="K207" s="37"/>
      <c r="L207" s="37"/>
      <c r="M207" s="37"/>
      <c r="N207" s="37"/>
      <c r="O207" s="37"/>
      <c r="P207" s="37"/>
    </row>
    <row r="208" spans="6:16">
      <c r="F208" s="37"/>
      <c r="G208" s="37"/>
      <c r="H208" s="37"/>
      <c r="I208" s="37"/>
      <c r="J208" s="37"/>
      <c r="K208" s="37"/>
      <c r="L208" s="37"/>
      <c r="M208" s="37"/>
      <c r="N208" s="37"/>
      <c r="O208" s="37"/>
      <c r="P208" s="37"/>
    </row>
    <row r="209" spans="6:16">
      <c r="F209" s="37"/>
      <c r="G209" s="37"/>
      <c r="H209" s="37"/>
      <c r="I209" s="37"/>
      <c r="J209" s="37"/>
      <c r="K209" s="37"/>
      <c r="L209" s="37"/>
      <c r="M209" s="37"/>
      <c r="N209" s="37"/>
      <c r="O209" s="37"/>
      <c r="P209" s="37"/>
    </row>
    <row r="210" spans="6:16">
      <c r="F210" s="37"/>
      <c r="G210" s="37"/>
      <c r="H210" s="37"/>
      <c r="I210" s="37"/>
      <c r="J210" s="37"/>
      <c r="K210" s="37"/>
      <c r="L210" s="37"/>
      <c r="M210" s="37"/>
      <c r="N210" s="37"/>
      <c r="O210" s="37"/>
      <c r="P210" s="37"/>
    </row>
    <row r="211" spans="6:16">
      <c r="F211" s="37"/>
      <c r="G211" s="37"/>
      <c r="H211" s="37"/>
      <c r="I211" s="37"/>
      <c r="J211" s="37"/>
      <c r="K211" s="37"/>
      <c r="L211" s="37"/>
      <c r="M211" s="37"/>
      <c r="N211" s="37"/>
      <c r="O211" s="37"/>
      <c r="P211" s="37"/>
    </row>
    <row r="212" spans="6:16">
      <c r="F212" s="37"/>
      <c r="G212" s="37"/>
      <c r="H212" s="37"/>
      <c r="I212" s="37"/>
      <c r="J212" s="37"/>
      <c r="K212" s="37"/>
      <c r="L212" s="37"/>
      <c r="M212" s="37"/>
      <c r="N212" s="37"/>
      <c r="O212" s="37"/>
      <c r="P212" s="37"/>
    </row>
    <row r="213" spans="6:16">
      <c r="F213" s="37"/>
      <c r="G213" s="37"/>
      <c r="H213" s="37"/>
      <c r="I213" s="37"/>
      <c r="J213" s="37"/>
      <c r="K213" s="37"/>
      <c r="L213" s="37"/>
      <c r="M213" s="37"/>
      <c r="N213" s="37"/>
      <c r="O213" s="37"/>
      <c r="P213" s="37"/>
    </row>
    <row r="214" spans="6:16">
      <c r="F214" s="37"/>
      <c r="G214" s="37"/>
      <c r="H214" s="37"/>
      <c r="I214" s="37"/>
      <c r="J214" s="37"/>
      <c r="K214" s="37"/>
      <c r="L214" s="37"/>
      <c r="M214" s="37"/>
      <c r="N214" s="37"/>
      <c r="O214" s="37"/>
      <c r="P214" s="37"/>
    </row>
    <row r="215" spans="6:16">
      <c r="F215" s="37"/>
      <c r="G215" s="37"/>
      <c r="H215" s="37"/>
      <c r="I215" s="37"/>
      <c r="J215" s="37"/>
      <c r="K215" s="37"/>
      <c r="L215" s="37"/>
      <c r="M215" s="37"/>
      <c r="N215" s="37"/>
      <c r="O215" s="37"/>
      <c r="P215" s="37"/>
    </row>
    <row r="216" spans="6:16">
      <c r="F216" s="37"/>
      <c r="G216" s="37"/>
      <c r="H216" s="37"/>
      <c r="I216" s="37"/>
      <c r="J216" s="37"/>
      <c r="K216" s="37"/>
      <c r="L216" s="37"/>
      <c r="M216" s="37"/>
      <c r="N216" s="37"/>
      <c r="O216" s="37"/>
      <c r="P216" s="37"/>
    </row>
    <row r="217" spans="6:16">
      <c r="F217" s="37"/>
      <c r="G217" s="37"/>
      <c r="H217" s="37"/>
      <c r="I217" s="37"/>
      <c r="J217" s="37"/>
      <c r="K217" s="37"/>
      <c r="L217" s="37"/>
      <c r="M217" s="37"/>
      <c r="N217" s="37"/>
      <c r="O217" s="37"/>
      <c r="P217" s="37"/>
    </row>
    <row r="218" spans="6:16">
      <c r="F218" s="37"/>
      <c r="G218" s="37"/>
      <c r="H218" s="37"/>
      <c r="I218" s="37"/>
      <c r="J218" s="37"/>
      <c r="K218" s="37"/>
      <c r="L218" s="37"/>
      <c r="M218" s="37"/>
      <c r="N218" s="37"/>
      <c r="O218" s="37"/>
      <c r="P218" s="37"/>
    </row>
    <row r="219" spans="6:16">
      <c r="F219" s="37"/>
      <c r="G219" s="37"/>
      <c r="H219" s="37"/>
      <c r="I219" s="37"/>
      <c r="J219" s="37"/>
      <c r="K219" s="37"/>
      <c r="L219" s="37"/>
      <c r="M219" s="37"/>
      <c r="N219" s="37"/>
      <c r="O219" s="37"/>
      <c r="P219" s="37"/>
    </row>
    <row r="220" spans="6:16">
      <c r="F220" s="37"/>
      <c r="G220" s="37"/>
      <c r="H220" s="37"/>
      <c r="I220" s="37"/>
      <c r="J220" s="37"/>
      <c r="K220" s="37"/>
      <c r="L220" s="37"/>
      <c r="M220" s="37"/>
      <c r="N220" s="37"/>
      <c r="O220" s="37"/>
      <c r="P220" s="37"/>
    </row>
    <row r="221" spans="6:16">
      <c r="F221" s="37"/>
      <c r="G221" s="37"/>
      <c r="H221" s="37"/>
      <c r="I221" s="37"/>
      <c r="J221" s="37"/>
      <c r="K221" s="37"/>
      <c r="L221" s="37"/>
      <c r="M221" s="37"/>
      <c r="N221" s="37"/>
      <c r="O221" s="37"/>
      <c r="P221" s="37"/>
    </row>
    <row r="222" spans="6:16">
      <c r="F222" s="37"/>
      <c r="G222" s="37"/>
      <c r="H222" s="37"/>
      <c r="I222" s="37"/>
      <c r="J222" s="37"/>
      <c r="K222" s="37"/>
      <c r="L222" s="37"/>
      <c r="M222" s="37"/>
      <c r="N222" s="37"/>
      <c r="O222" s="37"/>
      <c r="P222" s="37"/>
    </row>
    <row r="223" spans="6:16">
      <c r="F223" s="37"/>
      <c r="G223" s="37"/>
      <c r="H223" s="37"/>
      <c r="I223" s="37"/>
      <c r="J223" s="37"/>
      <c r="K223" s="37"/>
      <c r="L223" s="37"/>
      <c r="M223" s="37"/>
      <c r="N223" s="37"/>
      <c r="O223" s="37"/>
      <c r="P223" s="37"/>
    </row>
    <row r="224" spans="6:16">
      <c r="F224" s="37"/>
      <c r="G224" s="37"/>
      <c r="H224" s="37"/>
      <c r="I224" s="37"/>
      <c r="J224" s="37"/>
      <c r="K224" s="37"/>
      <c r="L224" s="37"/>
      <c r="M224" s="37"/>
      <c r="N224" s="37"/>
      <c r="O224" s="37"/>
      <c r="P224" s="37"/>
    </row>
    <row r="225" spans="6:16">
      <c r="F225" s="37"/>
      <c r="G225" s="37"/>
      <c r="H225" s="37"/>
      <c r="I225" s="37"/>
      <c r="J225" s="37"/>
      <c r="K225" s="37"/>
      <c r="L225" s="37"/>
      <c r="M225" s="37"/>
      <c r="N225" s="37"/>
      <c r="O225" s="37"/>
      <c r="P225" s="37"/>
    </row>
    <row r="226" spans="6:16">
      <c r="F226" s="37"/>
      <c r="G226" s="37"/>
      <c r="H226" s="37"/>
      <c r="I226" s="37"/>
      <c r="J226" s="37"/>
      <c r="K226" s="37"/>
      <c r="L226" s="37"/>
      <c r="M226" s="37"/>
      <c r="N226" s="37"/>
      <c r="O226" s="37"/>
      <c r="P226" s="37"/>
    </row>
    <row r="227" spans="6:16">
      <c r="F227" s="37"/>
      <c r="G227" s="37"/>
      <c r="H227" s="37"/>
      <c r="I227" s="37"/>
      <c r="J227" s="37"/>
      <c r="K227" s="37"/>
      <c r="L227" s="37"/>
      <c r="M227" s="37"/>
      <c r="N227" s="37"/>
      <c r="O227" s="37"/>
      <c r="P227" s="37"/>
    </row>
    <row r="228" spans="6:16">
      <c r="F228" s="37"/>
      <c r="G228" s="37"/>
      <c r="H228" s="37"/>
      <c r="I228" s="37"/>
      <c r="J228" s="37"/>
      <c r="K228" s="37"/>
      <c r="L228" s="37"/>
      <c r="M228" s="37"/>
      <c r="N228" s="37"/>
      <c r="O228" s="37"/>
      <c r="P228" s="37"/>
    </row>
    <row r="229" spans="6:16">
      <c r="F229" s="37"/>
      <c r="G229" s="37"/>
      <c r="H229" s="37"/>
      <c r="I229" s="37"/>
      <c r="J229" s="37"/>
      <c r="K229" s="37"/>
      <c r="L229" s="37"/>
      <c r="M229" s="37"/>
      <c r="N229" s="37"/>
      <c r="O229" s="37"/>
      <c r="P229" s="37"/>
    </row>
    <row r="230" spans="6:16">
      <c r="F230" s="37"/>
      <c r="G230" s="37"/>
      <c r="H230" s="37"/>
      <c r="I230" s="37"/>
      <c r="J230" s="37"/>
      <c r="K230" s="37"/>
      <c r="L230" s="37"/>
      <c r="M230" s="37"/>
      <c r="N230" s="37"/>
      <c r="O230" s="37"/>
      <c r="P230" s="37"/>
    </row>
    <row r="231" spans="6:16">
      <c r="F231" s="37"/>
      <c r="G231" s="37"/>
      <c r="H231" s="37"/>
      <c r="I231" s="37"/>
      <c r="J231" s="37"/>
      <c r="K231" s="37"/>
      <c r="L231" s="37"/>
      <c r="M231" s="37"/>
      <c r="N231" s="37"/>
      <c r="O231" s="37"/>
      <c r="P231" s="37"/>
    </row>
    <row r="232" spans="6:16">
      <c r="F232" s="37"/>
      <c r="G232" s="37"/>
      <c r="H232" s="37"/>
      <c r="I232" s="37"/>
      <c r="J232" s="37"/>
      <c r="K232" s="37"/>
      <c r="L232" s="37"/>
      <c r="M232" s="37"/>
      <c r="N232" s="37"/>
      <c r="O232" s="37"/>
      <c r="P232" s="37"/>
    </row>
    <row r="233" spans="6:16">
      <c r="F233" s="37"/>
      <c r="G233" s="37"/>
      <c r="H233" s="37"/>
      <c r="I233" s="37"/>
      <c r="J233" s="37"/>
      <c r="K233" s="37"/>
      <c r="L233" s="37"/>
      <c r="M233" s="37"/>
      <c r="N233" s="37"/>
      <c r="O233" s="37"/>
      <c r="P233" s="37"/>
    </row>
    <row r="234" spans="6:16">
      <c r="F234" s="37"/>
      <c r="G234" s="37"/>
      <c r="H234" s="37"/>
      <c r="I234" s="37"/>
      <c r="J234" s="37"/>
      <c r="K234" s="37"/>
      <c r="L234" s="37"/>
      <c r="M234" s="37"/>
      <c r="N234" s="37"/>
      <c r="O234" s="37"/>
      <c r="P234" s="37"/>
    </row>
  </sheetData>
  <mergeCells count="9">
    <mergeCell ref="K7:M7"/>
    <mergeCell ref="T7:V7"/>
    <mergeCell ref="A4:V5"/>
    <mergeCell ref="A7:A8"/>
    <mergeCell ref="B7:D7"/>
    <mergeCell ref="E7:G7"/>
    <mergeCell ref="H7:J7"/>
    <mergeCell ref="N7:P7"/>
    <mergeCell ref="Q7:S7"/>
  </mergeCells>
  <phoneticPr fontId="0" type="noConversion"/>
  <pageMargins left="0.75" right="0.75" top="1" bottom="1" header="0.5" footer="0.5"/>
  <pageSetup scale="35" orientation="portrait" r:id="rId1"/>
  <headerFooter alignWithMargins="0">
    <oddFooter>&amp;C&amp;14B-&amp;P-4</oddFooter>
  </headerFooter>
  <ignoredErrors>
    <ignoredError sqref="D25:V26" 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5">
    <pageSetUpPr fitToPage="1"/>
  </sheetPr>
  <dimension ref="A1:X101"/>
  <sheetViews>
    <sheetView zoomScale="80" zoomScaleNormal="80" workbookViewId="0"/>
  </sheetViews>
  <sheetFormatPr defaultRowHeight="12.75"/>
  <cols>
    <col min="1" max="1" width="11.42578125" style="37" customWidth="1"/>
    <col min="2" max="3" width="11.7109375" style="174" customWidth="1"/>
    <col min="4" max="4" width="13.5703125" style="174" customWidth="1"/>
    <col min="5" max="5" width="12.140625" style="174" bestFit="1" customWidth="1"/>
    <col min="6" max="6" width="11.7109375" style="174" bestFit="1" customWidth="1"/>
    <col min="7" max="7" width="12.28515625" style="174" customWidth="1"/>
    <col min="8" max="8" width="11" style="174" bestFit="1" customWidth="1"/>
    <col min="9" max="9" width="10.85546875" style="174" bestFit="1" customWidth="1"/>
    <col min="10" max="10" width="13.5703125" style="174" bestFit="1" customWidth="1"/>
    <col min="11" max="11" width="9.85546875" style="174" customWidth="1"/>
    <col min="12" max="12" width="10.28515625" style="174" bestFit="1" customWidth="1"/>
    <col min="13" max="13" width="13.5703125" style="174" bestFit="1" customWidth="1"/>
    <col min="14" max="14" width="9.42578125" style="174" customWidth="1"/>
    <col min="15" max="15" width="12.5703125" style="174" customWidth="1"/>
    <col min="16" max="16" width="13.5703125" style="174" bestFit="1" customWidth="1"/>
    <col min="17" max="17" width="9.28515625" style="37" customWidth="1"/>
    <col min="18" max="18" width="10" style="37" customWidth="1"/>
    <col min="19" max="19" width="13.5703125" style="37" customWidth="1"/>
    <col min="20" max="20" width="12.5703125" style="37" customWidth="1"/>
    <col min="21" max="21" width="14.85546875" style="37" customWidth="1"/>
    <col min="22" max="22" width="12.5703125" style="37" customWidth="1"/>
    <col min="23" max="23" width="10.85546875" style="37" bestFit="1" customWidth="1"/>
    <col min="24" max="16384" width="9.140625" style="37"/>
  </cols>
  <sheetData>
    <row r="1" spans="1:22" ht="26.25">
      <c r="A1" s="219" t="s">
        <v>199</v>
      </c>
    </row>
    <row r="2" spans="1:22" ht="18">
      <c r="A2" s="32" t="s">
        <v>187</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ht="15" customHeight="1">
      <c r="A4" s="587" t="s">
        <v>197</v>
      </c>
      <c r="B4" s="587"/>
      <c r="C4" s="587"/>
      <c r="D4" s="587"/>
      <c r="E4" s="587"/>
      <c r="F4" s="587"/>
      <c r="G4" s="587"/>
      <c r="H4" s="587"/>
      <c r="I4" s="587"/>
      <c r="J4" s="587"/>
      <c r="K4" s="587"/>
      <c r="L4" s="587"/>
      <c r="M4" s="587"/>
      <c r="N4" s="587"/>
      <c r="O4" s="587"/>
      <c r="P4" s="587"/>
      <c r="Q4" s="587"/>
      <c r="R4" s="587"/>
      <c r="S4" s="587"/>
      <c r="T4" s="587"/>
      <c r="U4" s="587"/>
      <c r="V4" s="587"/>
    </row>
    <row r="5" spans="1:22" ht="15" customHeight="1">
      <c r="A5" s="587"/>
      <c r="B5" s="587"/>
      <c r="C5" s="587"/>
      <c r="D5" s="587"/>
      <c r="E5" s="587"/>
      <c r="F5" s="587"/>
      <c r="G5" s="587"/>
      <c r="H5" s="587"/>
      <c r="I5" s="587"/>
      <c r="J5" s="587"/>
      <c r="K5" s="587"/>
      <c r="L5" s="587"/>
      <c r="M5" s="587"/>
      <c r="N5" s="587"/>
      <c r="O5" s="587"/>
      <c r="P5" s="587"/>
      <c r="Q5" s="587"/>
      <c r="R5" s="587"/>
      <c r="S5" s="587"/>
      <c r="T5" s="587"/>
      <c r="U5" s="587"/>
      <c r="V5" s="587"/>
    </row>
    <row r="6" spans="1:22" ht="15" customHeight="1">
      <c r="A6" s="216"/>
      <c r="B6" s="216"/>
      <c r="C6" s="216"/>
      <c r="D6" s="216"/>
      <c r="E6" s="216"/>
      <c r="F6" s="216"/>
      <c r="G6" s="216"/>
      <c r="H6" s="216"/>
      <c r="I6" s="216"/>
      <c r="J6" s="216"/>
      <c r="K6" s="216"/>
      <c r="L6" s="216"/>
      <c r="M6" s="216"/>
      <c r="N6" s="216"/>
      <c r="O6" s="216"/>
      <c r="P6" s="216"/>
    </row>
    <row r="7" spans="1:22" ht="15" thickBot="1">
      <c r="A7" s="33"/>
      <c r="B7" s="96"/>
      <c r="C7" s="96"/>
      <c r="D7" s="96"/>
      <c r="E7" s="96"/>
      <c r="F7" s="96"/>
      <c r="G7" s="96"/>
      <c r="H7" s="96"/>
      <c r="I7" s="96"/>
      <c r="J7" s="96"/>
      <c r="K7" s="96"/>
      <c r="L7" s="96"/>
      <c r="M7" s="96"/>
      <c r="N7" s="96"/>
      <c r="O7" s="96"/>
      <c r="P7" s="96"/>
    </row>
    <row r="8" spans="1:22" ht="13.5" customHeight="1" thickBot="1">
      <c r="A8" s="610" t="s">
        <v>7</v>
      </c>
      <c r="B8" s="613" t="s">
        <v>12</v>
      </c>
      <c r="C8" s="589"/>
      <c r="D8" s="590"/>
      <c r="E8" s="613" t="s">
        <v>102</v>
      </c>
      <c r="F8" s="589"/>
      <c r="G8" s="590"/>
      <c r="H8" s="613" t="s">
        <v>104</v>
      </c>
      <c r="I8" s="589"/>
      <c r="J8" s="590"/>
      <c r="K8" s="613" t="s">
        <v>101</v>
      </c>
      <c r="L8" s="589"/>
      <c r="M8" s="590"/>
      <c r="N8" s="613" t="s">
        <v>103</v>
      </c>
      <c r="O8" s="589"/>
      <c r="P8" s="590"/>
      <c r="Q8" s="613" t="s">
        <v>105</v>
      </c>
      <c r="R8" s="589"/>
      <c r="S8" s="590"/>
      <c r="T8" s="613" t="s">
        <v>6</v>
      </c>
      <c r="U8" s="589"/>
      <c r="V8" s="590"/>
    </row>
    <row r="9" spans="1:22" ht="43.5" customHeight="1" thickBot="1">
      <c r="A9" s="611"/>
      <c r="B9" s="222" t="s">
        <v>129</v>
      </c>
      <c r="C9" s="223" t="s">
        <v>127</v>
      </c>
      <c r="D9" s="224" t="s">
        <v>147</v>
      </c>
      <c r="E9" s="222" t="s">
        <v>129</v>
      </c>
      <c r="F9" s="223" t="s">
        <v>127</v>
      </c>
      <c r="G9" s="224" t="s">
        <v>147</v>
      </c>
      <c r="H9" s="222" t="s">
        <v>129</v>
      </c>
      <c r="I9" s="223" t="s">
        <v>127</v>
      </c>
      <c r="J9" s="224" t="s">
        <v>147</v>
      </c>
      <c r="K9" s="222" t="s">
        <v>129</v>
      </c>
      <c r="L9" s="223" t="s">
        <v>127</v>
      </c>
      <c r="M9" s="224" t="s">
        <v>147</v>
      </c>
      <c r="N9" s="222" t="s">
        <v>129</v>
      </c>
      <c r="O9" s="223" t="s">
        <v>127</v>
      </c>
      <c r="P9" s="224" t="s">
        <v>147</v>
      </c>
      <c r="Q9" s="222" t="s">
        <v>129</v>
      </c>
      <c r="R9" s="223" t="s">
        <v>127</v>
      </c>
      <c r="S9" s="224" t="s">
        <v>147</v>
      </c>
      <c r="T9" s="222" t="s">
        <v>129</v>
      </c>
      <c r="U9" s="223" t="s">
        <v>127</v>
      </c>
      <c r="V9" s="224" t="s">
        <v>147</v>
      </c>
    </row>
    <row r="10" spans="1:22">
      <c r="A10" s="320">
        <v>2002</v>
      </c>
      <c r="B10" s="220">
        <v>81218</v>
      </c>
      <c r="C10" s="249">
        <v>87738</v>
      </c>
      <c r="D10" s="40">
        <f t="shared" ref="D10:D25" si="0">IF(C10=0, "NA", B10/C10)</f>
        <v>0.92568784335179743</v>
      </c>
      <c r="E10" s="220">
        <v>61776</v>
      </c>
      <c r="F10" s="249">
        <v>66245</v>
      </c>
      <c r="G10" s="40">
        <f t="shared" ref="G10:G25" si="1">IF(F10=0, "NA", E10/F10)</f>
        <v>0.93253830477771904</v>
      </c>
      <c r="H10" s="220"/>
      <c r="I10" s="249"/>
      <c r="J10" s="40"/>
      <c r="K10" s="220">
        <v>280</v>
      </c>
      <c r="L10" s="249">
        <v>310</v>
      </c>
      <c r="M10" s="40">
        <f t="shared" ref="M10:M25" si="2">IF(L10=0, "NA", K10/L10)</f>
        <v>0.90322580645161288</v>
      </c>
      <c r="N10" s="220">
        <v>0</v>
      </c>
      <c r="O10" s="249">
        <v>0</v>
      </c>
      <c r="P10" s="302" t="s">
        <v>208</v>
      </c>
      <c r="Q10" s="220"/>
      <c r="R10" s="249"/>
      <c r="S10" s="40"/>
      <c r="T10" s="220">
        <f>SUM(Q10,N10,K10,H10,E10,B10)</f>
        <v>143274</v>
      </c>
      <c r="U10" s="249">
        <f>SUM(R10,O10,L10,I10,F10,C10)</f>
        <v>154293</v>
      </c>
      <c r="V10" s="40">
        <f t="shared" ref="V10:V25" si="3">IF(U10=0, "NA", T10/U10)</f>
        <v>0.92858392798117861</v>
      </c>
    </row>
    <row r="11" spans="1:22">
      <c r="A11" s="320">
        <v>2003</v>
      </c>
      <c r="B11" s="221">
        <v>97975</v>
      </c>
      <c r="C11" s="248">
        <v>103797</v>
      </c>
      <c r="D11" s="34">
        <f t="shared" si="0"/>
        <v>0.94390974690983365</v>
      </c>
      <c r="E11" s="221">
        <v>76791</v>
      </c>
      <c r="F11" s="248">
        <v>81429</v>
      </c>
      <c r="G11" s="34">
        <f t="shared" si="1"/>
        <v>0.9430424050399735</v>
      </c>
      <c r="H11" s="221"/>
      <c r="I11" s="248"/>
      <c r="J11" s="34"/>
      <c r="K11" s="221">
        <v>358</v>
      </c>
      <c r="L11" s="248">
        <v>375</v>
      </c>
      <c r="M11" s="34">
        <f t="shared" si="2"/>
        <v>0.95466666666666666</v>
      </c>
      <c r="N11" s="221">
        <v>1</v>
      </c>
      <c r="O11" s="248">
        <v>1</v>
      </c>
      <c r="P11" s="34">
        <f t="shared" ref="P11:P25" si="4">IF(O11=0, "NA", N11/O11)</f>
        <v>1</v>
      </c>
      <c r="Q11" s="221"/>
      <c r="R11" s="248"/>
      <c r="S11" s="34"/>
      <c r="T11" s="221">
        <f t="shared" ref="T11:U25" si="5">SUM(Q11,N11,K11,H11,E11,B11)</f>
        <v>175125</v>
      </c>
      <c r="U11" s="248">
        <f t="shared" si="5"/>
        <v>185602</v>
      </c>
      <c r="V11" s="34">
        <f t="shared" si="3"/>
        <v>0.94355125483561597</v>
      </c>
    </row>
    <row r="12" spans="1:22">
      <c r="A12" s="320">
        <v>2004</v>
      </c>
      <c r="B12" s="221">
        <v>106151</v>
      </c>
      <c r="C12" s="248">
        <v>111320</v>
      </c>
      <c r="D12" s="34">
        <f t="shared" si="0"/>
        <v>0.95356629536471438</v>
      </c>
      <c r="E12" s="221">
        <v>103800</v>
      </c>
      <c r="F12" s="248">
        <v>108815</v>
      </c>
      <c r="G12" s="34">
        <f t="shared" si="1"/>
        <v>0.95391260396085098</v>
      </c>
      <c r="H12" s="221"/>
      <c r="I12" s="248"/>
      <c r="J12" s="34"/>
      <c r="K12" s="221">
        <v>146</v>
      </c>
      <c r="L12" s="248">
        <v>155</v>
      </c>
      <c r="M12" s="34">
        <f t="shared" si="2"/>
        <v>0.9419354838709677</v>
      </c>
      <c r="N12" s="221">
        <v>3</v>
      </c>
      <c r="O12" s="248">
        <v>3</v>
      </c>
      <c r="P12" s="34">
        <f t="shared" si="4"/>
        <v>1</v>
      </c>
      <c r="Q12" s="221"/>
      <c r="R12" s="248"/>
      <c r="S12" s="34"/>
      <c r="T12" s="221">
        <f t="shared" si="5"/>
        <v>210100</v>
      </c>
      <c r="U12" s="248">
        <f t="shared" si="5"/>
        <v>220293</v>
      </c>
      <c r="V12" s="34">
        <f t="shared" si="3"/>
        <v>0.95372980530475326</v>
      </c>
    </row>
    <row r="13" spans="1:22">
      <c r="A13" s="320">
        <v>2005</v>
      </c>
      <c r="B13" s="221">
        <v>122043</v>
      </c>
      <c r="C13" s="248">
        <v>126911</v>
      </c>
      <c r="D13" s="34">
        <f t="shared" si="0"/>
        <v>0.9616424108233329</v>
      </c>
      <c r="E13" s="221">
        <v>109087</v>
      </c>
      <c r="F13" s="248">
        <v>113451</v>
      </c>
      <c r="G13" s="34">
        <f t="shared" si="1"/>
        <v>0.96153405434945483</v>
      </c>
      <c r="H13" s="221"/>
      <c r="I13" s="248"/>
      <c r="J13" s="34"/>
      <c r="K13" s="221">
        <v>271</v>
      </c>
      <c r="L13" s="248">
        <v>284</v>
      </c>
      <c r="M13" s="34">
        <f t="shared" si="2"/>
        <v>0.95422535211267601</v>
      </c>
      <c r="N13" s="221">
        <v>25</v>
      </c>
      <c r="O13" s="248">
        <v>25</v>
      </c>
      <c r="P13" s="34">
        <f t="shared" si="4"/>
        <v>1</v>
      </c>
      <c r="Q13" s="221"/>
      <c r="R13" s="248"/>
      <c r="S13" s="34"/>
      <c r="T13" s="221">
        <f t="shared" si="5"/>
        <v>231426</v>
      </c>
      <c r="U13" s="248">
        <f t="shared" si="5"/>
        <v>240671</v>
      </c>
      <c r="V13" s="34">
        <f t="shared" si="3"/>
        <v>0.96158656423083799</v>
      </c>
    </row>
    <row r="14" spans="1:22">
      <c r="A14" s="320">
        <v>2006</v>
      </c>
      <c r="B14" s="221">
        <v>120864</v>
      </c>
      <c r="C14" s="248">
        <v>124928</v>
      </c>
      <c r="D14" s="34">
        <f t="shared" si="0"/>
        <v>0.96746926229508201</v>
      </c>
      <c r="E14" s="221">
        <v>108437</v>
      </c>
      <c r="F14" s="248">
        <v>111854</v>
      </c>
      <c r="G14" s="34">
        <f t="shared" si="1"/>
        <v>0.9694512489495235</v>
      </c>
      <c r="H14" s="221"/>
      <c r="I14" s="248"/>
      <c r="J14" s="34"/>
      <c r="K14" s="221">
        <v>249</v>
      </c>
      <c r="L14" s="248">
        <v>256</v>
      </c>
      <c r="M14" s="34">
        <f t="shared" si="2"/>
        <v>0.97265625</v>
      </c>
      <c r="N14" s="221">
        <v>37</v>
      </c>
      <c r="O14" s="248">
        <v>40</v>
      </c>
      <c r="P14" s="34">
        <f t="shared" si="4"/>
        <v>0.92500000000000004</v>
      </c>
      <c r="Q14" s="221"/>
      <c r="R14" s="248"/>
      <c r="S14" s="34"/>
      <c r="T14" s="221">
        <f t="shared" si="5"/>
        <v>229587</v>
      </c>
      <c r="U14" s="248">
        <f t="shared" si="5"/>
        <v>237078</v>
      </c>
      <c r="V14" s="34">
        <f t="shared" si="3"/>
        <v>0.96840280414040947</v>
      </c>
    </row>
    <row r="15" spans="1:22">
      <c r="A15" s="320">
        <v>2007</v>
      </c>
      <c r="B15" s="221">
        <v>141890</v>
      </c>
      <c r="C15" s="248">
        <v>145081</v>
      </c>
      <c r="D15" s="34">
        <f t="shared" si="0"/>
        <v>0.97800539009243115</v>
      </c>
      <c r="E15" s="221">
        <v>108656</v>
      </c>
      <c r="F15" s="248">
        <v>111383</v>
      </c>
      <c r="G15" s="34">
        <f t="shared" si="1"/>
        <v>0.97551691012093411</v>
      </c>
      <c r="H15" s="221"/>
      <c r="I15" s="248"/>
      <c r="J15" s="34"/>
      <c r="K15" s="221">
        <v>31</v>
      </c>
      <c r="L15" s="248">
        <v>33</v>
      </c>
      <c r="M15" s="34">
        <f t="shared" si="2"/>
        <v>0.93939393939393945</v>
      </c>
      <c r="N15" s="221">
        <v>42</v>
      </c>
      <c r="O15" s="248">
        <v>45</v>
      </c>
      <c r="P15" s="34">
        <f t="shared" si="4"/>
        <v>0.93333333333333335</v>
      </c>
      <c r="Q15" s="221">
        <v>2235</v>
      </c>
      <c r="R15" s="248">
        <v>2434</v>
      </c>
      <c r="S15" s="34">
        <f t="shared" ref="S15:S25" si="6">IF(R15=0, "NA", Q15/R15)</f>
        <v>0.91824157764995895</v>
      </c>
      <c r="T15" s="221">
        <f t="shared" si="5"/>
        <v>252854</v>
      </c>
      <c r="U15" s="248">
        <f t="shared" si="5"/>
        <v>258976</v>
      </c>
      <c r="V15" s="34">
        <f t="shared" si="3"/>
        <v>0.97636074385271221</v>
      </c>
    </row>
    <row r="16" spans="1:22">
      <c r="A16" s="320">
        <v>2008</v>
      </c>
      <c r="B16" s="221">
        <v>134373</v>
      </c>
      <c r="C16" s="248">
        <v>136786</v>
      </c>
      <c r="D16" s="34">
        <f t="shared" si="0"/>
        <v>0.982359305776907</v>
      </c>
      <c r="E16" s="221">
        <v>115076</v>
      </c>
      <c r="F16" s="248">
        <v>117072</v>
      </c>
      <c r="G16" s="34">
        <f t="shared" si="1"/>
        <v>0.98295066283996169</v>
      </c>
      <c r="H16" s="221">
        <v>9570</v>
      </c>
      <c r="I16" s="248">
        <v>9954</v>
      </c>
      <c r="J16" s="34">
        <f t="shared" ref="J16:J25" si="7">IF(I16=0, "NA", H16/I16)</f>
        <v>0.96142254370102476</v>
      </c>
      <c r="K16" s="221">
        <v>34</v>
      </c>
      <c r="L16" s="248">
        <v>39</v>
      </c>
      <c r="M16" s="34">
        <f t="shared" si="2"/>
        <v>0.87179487179487181</v>
      </c>
      <c r="N16" s="221">
        <v>55</v>
      </c>
      <c r="O16" s="248">
        <v>59</v>
      </c>
      <c r="P16" s="34">
        <f t="shared" si="4"/>
        <v>0.93220338983050843</v>
      </c>
      <c r="Q16" s="221">
        <v>2697</v>
      </c>
      <c r="R16" s="248">
        <v>2878</v>
      </c>
      <c r="S16" s="34">
        <f t="shared" si="6"/>
        <v>0.93710910354412791</v>
      </c>
      <c r="T16" s="221">
        <f t="shared" si="5"/>
        <v>261805</v>
      </c>
      <c r="U16" s="248">
        <f t="shared" si="5"/>
        <v>266788</v>
      </c>
      <c r="V16" s="34">
        <f t="shared" si="3"/>
        <v>0.98132224837698845</v>
      </c>
    </row>
    <row r="17" spans="1:24">
      <c r="A17" s="320">
        <v>2009</v>
      </c>
      <c r="B17" s="221">
        <v>120291</v>
      </c>
      <c r="C17" s="248">
        <v>121837</v>
      </c>
      <c r="D17" s="34">
        <f t="shared" si="0"/>
        <v>0.9873109154033668</v>
      </c>
      <c r="E17" s="221">
        <v>77210</v>
      </c>
      <c r="F17" s="248">
        <v>78379</v>
      </c>
      <c r="G17" s="34">
        <f t="shared" si="1"/>
        <v>0.98508529070286688</v>
      </c>
      <c r="H17" s="221">
        <v>6333</v>
      </c>
      <c r="I17" s="248">
        <v>6529</v>
      </c>
      <c r="J17" s="34">
        <f t="shared" si="7"/>
        <v>0.96998008883443099</v>
      </c>
      <c r="K17" s="221">
        <v>732</v>
      </c>
      <c r="L17" s="248">
        <v>794</v>
      </c>
      <c r="M17" s="34">
        <f t="shared" si="2"/>
        <v>0.92191435768261965</v>
      </c>
      <c r="N17" s="221">
        <v>165</v>
      </c>
      <c r="O17" s="248">
        <v>176</v>
      </c>
      <c r="P17" s="34">
        <f t="shared" si="4"/>
        <v>0.9375</v>
      </c>
      <c r="Q17" s="221">
        <v>951</v>
      </c>
      <c r="R17" s="248">
        <v>1007</v>
      </c>
      <c r="S17" s="34">
        <f t="shared" si="6"/>
        <v>0.94438927507447867</v>
      </c>
      <c r="T17" s="221">
        <f t="shared" si="5"/>
        <v>205682</v>
      </c>
      <c r="U17" s="248">
        <f t="shared" si="5"/>
        <v>208722</v>
      </c>
      <c r="V17" s="34">
        <f t="shared" si="3"/>
        <v>0.98543517214285026</v>
      </c>
    </row>
    <row r="18" spans="1:24">
      <c r="A18" s="320">
        <v>2010</v>
      </c>
      <c r="B18" s="221">
        <v>139406</v>
      </c>
      <c r="C18" s="248">
        <v>140526</v>
      </c>
      <c r="D18" s="34">
        <f t="shared" si="0"/>
        <v>0.99202994463657967</v>
      </c>
      <c r="E18" s="221">
        <v>109852</v>
      </c>
      <c r="F18" s="248">
        <v>110931</v>
      </c>
      <c r="G18" s="34">
        <f t="shared" si="1"/>
        <v>0.99027323291054803</v>
      </c>
      <c r="H18" s="221">
        <v>6207</v>
      </c>
      <c r="I18" s="248">
        <v>6356</v>
      </c>
      <c r="J18" s="34">
        <f t="shared" si="7"/>
        <v>0.97655758338577725</v>
      </c>
      <c r="K18" s="221">
        <v>1595</v>
      </c>
      <c r="L18" s="248">
        <v>1703</v>
      </c>
      <c r="M18" s="34">
        <f t="shared" si="2"/>
        <v>0.9365825014679976</v>
      </c>
      <c r="N18" s="221">
        <v>282</v>
      </c>
      <c r="O18" s="248">
        <v>293</v>
      </c>
      <c r="P18" s="34">
        <f t="shared" si="4"/>
        <v>0.96245733788395904</v>
      </c>
      <c r="Q18" s="221">
        <v>1004</v>
      </c>
      <c r="R18" s="248">
        <v>1065</v>
      </c>
      <c r="S18" s="34">
        <f t="shared" si="6"/>
        <v>0.94272300469483572</v>
      </c>
      <c r="T18" s="221">
        <f t="shared" si="5"/>
        <v>258346</v>
      </c>
      <c r="U18" s="248">
        <f t="shared" si="5"/>
        <v>260874</v>
      </c>
      <c r="V18" s="34">
        <f t="shared" si="3"/>
        <v>0.99030949807186608</v>
      </c>
    </row>
    <row r="19" spans="1:24">
      <c r="A19" s="320">
        <v>2011</v>
      </c>
      <c r="B19" s="221">
        <v>131305</v>
      </c>
      <c r="C19" s="248">
        <v>132270</v>
      </c>
      <c r="D19" s="34">
        <f t="shared" si="0"/>
        <v>0.99270431692749683</v>
      </c>
      <c r="E19" s="221">
        <v>137880</v>
      </c>
      <c r="F19" s="248">
        <v>138841</v>
      </c>
      <c r="G19" s="34">
        <f t="shared" si="1"/>
        <v>0.99307841343695302</v>
      </c>
      <c r="H19" s="221">
        <v>10050</v>
      </c>
      <c r="I19" s="248">
        <v>10203</v>
      </c>
      <c r="J19" s="34">
        <f t="shared" si="7"/>
        <v>0.98500441046750953</v>
      </c>
      <c r="K19" s="221">
        <v>1570</v>
      </c>
      <c r="L19" s="248">
        <v>1644</v>
      </c>
      <c r="M19" s="34">
        <f t="shared" si="2"/>
        <v>0.95498783454987834</v>
      </c>
      <c r="N19" s="221">
        <v>499</v>
      </c>
      <c r="O19" s="248">
        <v>513</v>
      </c>
      <c r="P19" s="34">
        <f t="shared" si="4"/>
        <v>0.97270955165692008</v>
      </c>
      <c r="Q19" s="221">
        <v>2743</v>
      </c>
      <c r="R19" s="248">
        <v>2928</v>
      </c>
      <c r="S19" s="34">
        <f t="shared" si="6"/>
        <v>0.93681693989071035</v>
      </c>
      <c r="T19" s="221">
        <f t="shared" si="5"/>
        <v>284047</v>
      </c>
      <c r="U19" s="248">
        <f t="shared" si="5"/>
        <v>286399</v>
      </c>
      <c r="V19" s="34">
        <f t="shared" si="3"/>
        <v>0.99178768082290791</v>
      </c>
    </row>
    <row r="20" spans="1:24">
      <c r="A20" s="320">
        <v>2012</v>
      </c>
      <c r="B20" s="221">
        <v>158896</v>
      </c>
      <c r="C20" s="248">
        <v>159644</v>
      </c>
      <c r="D20" s="34">
        <f t="shared" si="0"/>
        <v>0.99531457492921749</v>
      </c>
      <c r="E20" s="221">
        <v>130793</v>
      </c>
      <c r="F20" s="248">
        <v>131436</v>
      </c>
      <c r="G20" s="34">
        <f t="shared" si="1"/>
        <v>0.9951078852064883</v>
      </c>
      <c r="H20" s="221">
        <v>10207</v>
      </c>
      <c r="I20" s="248">
        <v>10309</v>
      </c>
      <c r="J20" s="34">
        <f t="shared" si="7"/>
        <v>0.99010573285478709</v>
      </c>
      <c r="K20" s="221">
        <v>2093</v>
      </c>
      <c r="L20" s="248">
        <v>2146</v>
      </c>
      <c r="M20" s="34">
        <f t="shared" si="2"/>
        <v>0.9753028890959925</v>
      </c>
      <c r="N20" s="221">
        <v>751</v>
      </c>
      <c r="O20" s="248">
        <v>774</v>
      </c>
      <c r="P20" s="34">
        <f t="shared" si="4"/>
        <v>0.97028423772609818</v>
      </c>
      <c r="Q20" s="221">
        <v>2382</v>
      </c>
      <c r="R20" s="248">
        <v>2490</v>
      </c>
      <c r="S20" s="34">
        <f t="shared" si="6"/>
        <v>0.95662650602409638</v>
      </c>
      <c r="T20" s="221">
        <f t="shared" si="5"/>
        <v>305122</v>
      </c>
      <c r="U20" s="248">
        <f t="shared" si="5"/>
        <v>306799</v>
      </c>
      <c r="V20" s="34">
        <f t="shared" si="3"/>
        <v>0.99453388048852831</v>
      </c>
    </row>
    <row r="21" spans="1:24">
      <c r="A21" s="320">
        <v>2013</v>
      </c>
      <c r="B21" s="221">
        <v>178119</v>
      </c>
      <c r="C21" s="248">
        <v>178683</v>
      </c>
      <c r="D21" s="34">
        <f t="shared" si="0"/>
        <v>0.9968435721361294</v>
      </c>
      <c r="E21" s="221">
        <v>139601</v>
      </c>
      <c r="F21" s="248">
        <v>140033</v>
      </c>
      <c r="G21" s="34">
        <f t="shared" si="1"/>
        <v>0.99691501288981887</v>
      </c>
      <c r="H21" s="221">
        <v>9264</v>
      </c>
      <c r="I21" s="248">
        <v>9323</v>
      </c>
      <c r="J21" s="34">
        <f t="shared" si="7"/>
        <v>0.99367156494690545</v>
      </c>
      <c r="K21" s="221">
        <v>2097</v>
      </c>
      <c r="L21" s="248">
        <v>2143</v>
      </c>
      <c r="M21" s="34">
        <f t="shared" si="2"/>
        <v>0.97853476434904341</v>
      </c>
      <c r="N21" s="221">
        <v>530</v>
      </c>
      <c r="O21" s="248">
        <v>544</v>
      </c>
      <c r="P21" s="34">
        <f t="shared" si="4"/>
        <v>0.97426470588235292</v>
      </c>
      <c r="Q21" s="221">
        <v>1966</v>
      </c>
      <c r="R21" s="248">
        <v>2026</v>
      </c>
      <c r="S21" s="34">
        <f t="shared" si="6"/>
        <v>0.97038499506416587</v>
      </c>
      <c r="T21" s="221">
        <f t="shared" si="5"/>
        <v>331577</v>
      </c>
      <c r="U21" s="248">
        <f t="shared" si="5"/>
        <v>332752</v>
      </c>
      <c r="V21" s="34">
        <f t="shared" si="3"/>
        <v>0.99646884165985483</v>
      </c>
    </row>
    <row r="22" spans="1:24">
      <c r="A22" s="320">
        <v>2014</v>
      </c>
      <c r="B22" s="221">
        <v>157175</v>
      </c>
      <c r="C22" s="248">
        <v>157490</v>
      </c>
      <c r="D22" s="34">
        <f t="shared" si="0"/>
        <v>0.99799987300781001</v>
      </c>
      <c r="E22" s="221">
        <v>165996</v>
      </c>
      <c r="F22" s="248">
        <v>166348</v>
      </c>
      <c r="G22" s="34">
        <f t="shared" si="1"/>
        <v>0.99788395412027797</v>
      </c>
      <c r="H22" s="221">
        <v>10653</v>
      </c>
      <c r="I22" s="248">
        <v>10701</v>
      </c>
      <c r="J22" s="34">
        <f t="shared" si="7"/>
        <v>0.99551443790299976</v>
      </c>
      <c r="K22" s="221">
        <v>2856</v>
      </c>
      <c r="L22" s="248">
        <v>2878</v>
      </c>
      <c r="M22" s="34">
        <f t="shared" si="2"/>
        <v>0.99235580264072276</v>
      </c>
      <c r="N22" s="221">
        <v>1296</v>
      </c>
      <c r="O22" s="248">
        <v>1315</v>
      </c>
      <c r="P22" s="34">
        <f t="shared" si="4"/>
        <v>0.98555133079847912</v>
      </c>
      <c r="Q22" s="221">
        <v>2049</v>
      </c>
      <c r="R22" s="248">
        <v>2096</v>
      </c>
      <c r="S22" s="34">
        <f t="shared" si="6"/>
        <v>0.97757633587786263</v>
      </c>
      <c r="T22" s="221">
        <f t="shared" si="5"/>
        <v>340025</v>
      </c>
      <c r="U22" s="248">
        <f t="shared" si="5"/>
        <v>340828</v>
      </c>
      <c r="V22" s="34">
        <f t="shared" si="3"/>
        <v>0.99764397291302354</v>
      </c>
    </row>
    <row r="23" spans="1:24">
      <c r="A23" s="320">
        <v>2015</v>
      </c>
      <c r="B23" s="221">
        <v>155507</v>
      </c>
      <c r="C23" s="248">
        <v>155658</v>
      </c>
      <c r="D23" s="34">
        <f t="shared" si="0"/>
        <v>0.99902992457824202</v>
      </c>
      <c r="E23" s="221">
        <v>180463</v>
      </c>
      <c r="F23" s="248">
        <v>180605</v>
      </c>
      <c r="G23" s="34">
        <f t="shared" si="1"/>
        <v>0.99921375377204391</v>
      </c>
      <c r="H23" s="221">
        <v>17856</v>
      </c>
      <c r="I23" s="248">
        <v>17902</v>
      </c>
      <c r="J23" s="34">
        <f t="shared" si="7"/>
        <v>0.99743045469779912</v>
      </c>
      <c r="K23" s="221">
        <v>1373</v>
      </c>
      <c r="L23" s="248">
        <v>1375</v>
      </c>
      <c r="M23" s="34">
        <f t="shared" si="2"/>
        <v>0.99854545454545451</v>
      </c>
      <c r="N23" s="221">
        <v>1222</v>
      </c>
      <c r="O23" s="248">
        <v>1228</v>
      </c>
      <c r="P23" s="34">
        <f t="shared" si="4"/>
        <v>0.99511400651465798</v>
      </c>
      <c r="Q23" s="221">
        <v>3420</v>
      </c>
      <c r="R23" s="248">
        <v>3456</v>
      </c>
      <c r="S23" s="34">
        <f t="shared" si="6"/>
        <v>0.98958333333333337</v>
      </c>
      <c r="T23" s="221">
        <f t="shared" si="5"/>
        <v>359841</v>
      </c>
      <c r="U23" s="248">
        <f t="shared" si="5"/>
        <v>360224</v>
      </c>
      <c r="V23" s="34">
        <f t="shared" si="3"/>
        <v>0.99893677267478009</v>
      </c>
    </row>
    <row r="24" spans="1:24">
      <c r="A24" s="320">
        <v>2016</v>
      </c>
      <c r="B24" s="221">
        <v>34224</v>
      </c>
      <c r="C24" s="248">
        <v>34244</v>
      </c>
      <c r="D24" s="34">
        <f t="shared" si="0"/>
        <v>0.99941595607989719</v>
      </c>
      <c r="E24" s="221">
        <v>34605</v>
      </c>
      <c r="F24" s="248">
        <v>34630</v>
      </c>
      <c r="G24" s="34">
        <f t="shared" si="1"/>
        <v>0.99927808258735196</v>
      </c>
      <c r="H24" s="221">
        <v>2046</v>
      </c>
      <c r="I24" s="248">
        <v>2050</v>
      </c>
      <c r="J24" s="34">
        <f t="shared" si="7"/>
        <v>0.99804878048780488</v>
      </c>
      <c r="K24" s="221">
        <v>125</v>
      </c>
      <c r="L24" s="248">
        <v>125</v>
      </c>
      <c r="M24" s="34">
        <f t="shared" si="2"/>
        <v>1</v>
      </c>
      <c r="N24" s="221">
        <v>159</v>
      </c>
      <c r="O24" s="248">
        <v>161</v>
      </c>
      <c r="P24" s="34">
        <f t="shared" si="4"/>
        <v>0.98757763975155277</v>
      </c>
      <c r="Q24" s="221">
        <v>376</v>
      </c>
      <c r="R24" s="248">
        <v>379</v>
      </c>
      <c r="S24" s="34">
        <f t="shared" si="6"/>
        <v>0.9920844327176781</v>
      </c>
      <c r="T24" s="221">
        <f t="shared" si="5"/>
        <v>71535</v>
      </c>
      <c r="U24" s="248">
        <f t="shared" si="5"/>
        <v>71589</v>
      </c>
      <c r="V24" s="34">
        <f t="shared" si="3"/>
        <v>0.99924569417089215</v>
      </c>
    </row>
    <row r="25" spans="1:24" ht="13.5" thickBot="1">
      <c r="A25" s="320">
        <v>2017</v>
      </c>
      <c r="B25" s="275">
        <v>614</v>
      </c>
      <c r="C25" s="283">
        <v>616</v>
      </c>
      <c r="D25" s="162">
        <f t="shared" si="0"/>
        <v>0.99675324675324672</v>
      </c>
      <c r="E25" s="275">
        <v>128</v>
      </c>
      <c r="F25" s="283">
        <v>128</v>
      </c>
      <c r="G25" s="162">
        <f t="shared" si="1"/>
        <v>1</v>
      </c>
      <c r="H25" s="275">
        <v>3</v>
      </c>
      <c r="I25" s="283">
        <v>3</v>
      </c>
      <c r="J25" s="162">
        <f t="shared" si="7"/>
        <v>1</v>
      </c>
      <c r="K25" s="275">
        <v>0</v>
      </c>
      <c r="L25" s="283">
        <v>0</v>
      </c>
      <c r="M25" s="162" t="str">
        <f t="shared" si="2"/>
        <v>NA</v>
      </c>
      <c r="N25" s="275">
        <v>0</v>
      </c>
      <c r="O25" s="283">
        <v>0</v>
      </c>
      <c r="P25" s="162" t="str">
        <f t="shared" si="4"/>
        <v>NA</v>
      </c>
      <c r="Q25" s="275">
        <v>2</v>
      </c>
      <c r="R25" s="283">
        <v>2</v>
      </c>
      <c r="S25" s="162">
        <f t="shared" si="6"/>
        <v>1</v>
      </c>
      <c r="T25" s="275">
        <f t="shared" si="5"/>
        <v>747</v>
      </c>
      <c r="U25" s="283">
        <f t="shared" si="5"/>
        <v>749</v>
      </c>
      <c r="V25" s="162">
        <f t="shared" si="3"/>
        <v>0.99732977303070758</v>
      </c>
    </row>
    <row r="26" spans="1:24" ht="13.5" thickBot="1">
      <c r="A26" s="35" t="s">
        <v>6</v>
      </c>
      <c r="B26" s="115">
        <f>SUM(B10:B25)</f>
        <v>1880051</v>
      </c>
      <c r="C26" s="161">
        <f>SUM(C10:C25)</f>
        <v>1917529</v>
      </c>
      <c r="D26" s="42">
        <f>B26/C26</f>
        <v>0.98045505439552672</v>
      </c>
      <c r="E26" s="115">
        <f>SUM(E10:E25)</f>
        <v>1660151</v>
      </c>
      <c r="F26" s="161">
        <f>SUM(F10:F25)</f>
        <v>1691580</v>
      </c>
      <c r="G26" s="42">
        <f>E26/F26</f>
        <v>0.98142032892325515</v>
      </c>
      <c r="H26" s="115">
        <f>SUM(H10:H25)</f>
        <v>82189</v>
      </c>
      <c r="I26" s="161">
        <f>SUM(I10:I25)</f>
        <v>83330</v>
      </c>
      <c r="J26" s="42">
        <f>H26/I26</f>
        <v>0.98630745229809191</v>
      </c>
      <c r="K26" s="115">
        <f>SUM(K10:K25)</f>
        <v>13810</v>
      </c>
      <c r="L26" s="161">
        <f>SUM(L10:L25)</f>
        <v>14260</v>
      </c>
      <c r="M26" s="42">
        <f>K26/L26</f>
        <v>0.96844319775596077</v>
      </c>
      <c r="N26" s="115">
        <f>SUM(N10:N25)</f>
        <v>5067</v>
      </c>
      <c r="O26" s="161">
        <f>SUM(O10:O25)</f>
        <v>5177</v>
      </c>
      <c r="P26" s="42">
        <f>N26/O26</f>
        <v>0.97875217307320839</v>
      </c>
      <c r="Q26" s="115">
        <f>SUM(Q10:Q25)</f>
        <v>19825</v>
      </c>
      <c r="R26" s="161">
        <f>SUM(R10:R25)</f>
        <v>20761</v>
      </c>
      <c r="S26" s="42">
        <f>Q26/R26</f>
        <v>0.95491546649968695</v>
      </c>
      <c r="T26" s="115">
        <f>SUM(T10:T25)</f>
        <v>3661093</v>
      </c>
      <c r="U26" s="161">
        <f>SUM(U10:U25)</f>
        <v>3732637</v>
      </c>
      <c r="V26" s="42">
        <f>T26/U26</f>
        <v>0.98083285355634631</v>
      </c>
    </row>
    <row r="27" spans="1:24" s="229" customFormat="1">
      <c r="A27" s="214"/>
      <c r="B27" s="241"/>
      <c r="C27" s="241"/>
      <c r="D27" s="246"/>
      <c r="E27" s="241"/>
      <c r="F27" s="241"/>
      <c r="G27" s="246"/>
      <c r="H27" s="241"/>
      <c r="I27" s="241"/>
      <c r="J27" s="246"/>
      <c r="N27" s="241"/>
      <c r="O27" s="241"/>
      <c r="P27" s="246"/>
      <c r="Q27" s="241"/>
      <c r="R27" s="241"/>
      <c r="S27" s="246"/>
      <c r="T27" s="241"/>
      <c r="U27" s="241"/>
      <c r="V27" s="246"/>
    </row>
    <row r="28" spans="1:24" s="229" customFormat="1">
      <c r="A28" s="214"/>
      <c r="B28" s="241"/>
      <c r="C28" s="241"/>
      <c r="D28" s="246"/>
      <c r="E28" s="241"/>
      <c r="F28" s="241"/>
      <c r="G28" s="246"/>
      <c r="H28" s="241"/>
      <c r="I28" s="241"/>
      <c r="J28" s="246"/>
      <c r="N28" s="241"/>
      <c r="O28" s="241"/>
      <c r="P28" s="246"/>
      <c r="Q28" s="241"/>
      <c r="R28" s="241"/>
      <c r="S28" s="246"/>
      <c r="T28" s="241"/>
      <c r="U28" s="241"/>
      <c r="V28" s="246"/>
    </row>
    <row r="29" spans="1:24">
      <c r="P29" s="229"/>
      <c r="T29" s="270"/>
    </row>
    <row r="30" spans="1:24">
      <c r="A30" s="173"/>
      <c r="P30" s="294"/>
      <c r="Q30" s="229"/>
      <c r="R30" s="229"/>
      <c r="S30" s="229"/>
      <c r="T30" s="229"/>
      <c r="U30" s="229"/>
      <c r="V30" s="229"/>
      <c r="W30" s="229"/>
      <c r="X30" s="229"/>
    </row>
    <row r="31" spans="1:24" ht="13.5" customHeight="1">
      <c r="O31" s="37"/>
      <c r="P31" s="37"/>
    </row>
    <row r="32" spans="1:24">
      <c r="O32" s="37"/>
      <c r="P32" s="37"/>
    </row>
    <row r="33" spans="15:16">
      <c r="O33" s="37"/>
      <c r="P33" s="37"/>
    </row>
    <row r="34" spans="15:16">
      <c r="O34" s="37"/>
      <c r="P34" s="37"/>
    </row>
    <row r="35" spans="15:16">
      <c r="O35" s="37"/>
      <c r="P35" s="37"/>
    </row>
    <row r="36" spans="15:16">
      <c r="O36" s="37"/>
      <c r="P36" s="37"/>
    </row>
    <row r="37" spans="15:16">
      <c r="O37" s="37"/>
      <c r="P37" s="37"/>
    </row>
    <row r="38" spans="15:16">
      <c r="O38" s="37"/>
      <c r="P38" s="37"/>
    </row>
    <row r="39" spans="15:16">
      <c r="O39" s="37"/>
      <c r="P39" s="37"/>
    </row>
    <row r="40" spans="15:16">
      <c r="O40" s="37"/>
      <c r="P40" s="37"/>
    </row>
    <row r="41" spans="15:16">
      <c r="O41" s="37"/>
      <c r="P41" s="37"/>
    </row>
    <row r="42" spans="15:16">
      <c r="O42" s="37"/>
      <c r="P42" s="37"/>
    </row>
    <row r="43" spans="15:16">
      <c r="O43" s="37"/>
      <c r="P43" s="37"/>
    </row>
    <row r="44" spans="15:16">
      <c r="O44" s="37"/>
      <c r="P44" s="37"/>
    </row>
    <row r="45" spans="15:16">
      <c r="O45" s="37"/>
      <c r="P45" s="37"/>
    </row>
    <row r="46" spans="15:16">
      <c r="O46" s="37"/>
      <c r="P46" s="37"/>
    </row>
    <row r="47" spans="15:16">
      <c r="O47" s="37"/>
      <c r="P47" s="37"/>
    </row>
    <row r="48" spans="15:16">
      <c r="O48" s="37"/>
      <c r="P48" s="37"/>
    </row>
    <row r="49" spans="15:24">
      <c r="O49" s="37"/>
      <c r="P49" s="37"/>
    </row>
    <row r="50" spans="15:24">
      <c r="O50" s="37"/>
      <c r="P50" s="37"/>
    </row>
    <row r="51" spans="15:24">
      <c r="O51" s="37"/>
      <c r="P51" s="37"/>
    </row>
    <row r="52" spans="15:24">
      <c r="O52" s="37"/>
      <c r="P52" s="37"/>
    </row>
    <row r="53" spans="15:24">
      <c r="O53" s="37"/>
      <c r="P53" s="37"/>
    </row>
    <row r="54" spans="15:24">
      <c r="O54" s="37"/>
      <c r="P54" s="37"/>
    </row>
    <row r="55" spans="15:24" ht="13.5" customHeight="1">
      <c r="O55" s="37"/>
      <c r="P55" s="37"/>
    </row>
    <row r="56" spans="15:24">
      <c r="O56" s="37"/>
      <c r="P56" s="37"/>
    </row>
    <row r="57" spans="15:24">
      <c r="O57" s="37"/>
      <c r="P57" s="37"/>
    </row>
    <row r="58" spans="15:24">
      <c r="O58" s="37"/>
      <c r="P58" s="37"/>
    </row>
    <row r="59" spans="15:24">
      <c r="O59" s="37"/>
      <c r="P59" s="37"/>
    </row>
    <row r="60" spans="15:24">
      <c r="O60" s="37"/>
      <c r="P60" s="37"/>
    </row>
    <row r="61" spans="15:24">
      <c r="P61" s="341"/>
      <c r="Q61" s="341"/>
      <c r="R61" s="341"/>
      <c r="S61" s="341"/>
      <c r="T61" s="341"/>
      <c r="U61" s="341"/>
      <c r="V61" s="342"/>
      <c r="W61" s="342"/>
      <c r="X61" s="229"/>
    </row>
    <row r="62" spans="15:24">
      <c r="P62" s="341"/>
      <c r="Q62" s="341"/>
      <c r="R62" s="341"/>
      <c r="S62" s="341"/>
      <c r="T62" s="341"/>
      <c r="U62" s="341"/>
      <c r="V62" s="342"/>
      <c r="W62" s="342"/>
      <c r="X62" s="229"/>
    </row>
    <row r="63" spans="15:24">
      <c r="P63" s="341"/>
      <c r="Q63" s="341"/>
      <c r="R63" s="341"/>
      <c r="S63" s="341"/>
      <c r="T63" s="341"/>
      <c r="U63" s="341"/>
      <c r="V63" s="342"/>
      <c r="W63" s="342"/>
      <c r="X63" s="229"/>
    </row>
    <row r="64" spans="15:24">
      <c r="P64" s="341"/>
      <c r="Q64" s="341"/>
      <c r="R64" s="341"/>
      <c r="S64" s="341"/>
      <c r="T64" s="341"/>
      <c r="U64" s="341"/>
      <c r="V64" s="341"/>
      <c r="W64" s="341"/>
      <c r="X64" s="229"/>
    </row>
    <row r="65" spans="16:24">
      <c r="P65" s="341"/>
      <c r="Q65" s="341"/>
      <c r="R65" s="341"/>
      <c r="S65" s="341"/>
      <c r="T65" s="341"/>
      <c r="U65" s="341"/>
      <c r="V65" s="341"/>
      <c r="W65" s="341"/>
      <c r="X65" s="229"/>
    </row>
    <row r="66" spans="16:24">
      <c r="P66" s="341"/>
      <c r="Q66" s="341"/>
      <c r="R66" s="341"/>
      <c r="S66" s="341"/>
      <c r="T66" s="341"/>
      <c r="U66" s="341"/>
      <c r="V66" s="341"/>
      <c r="W66" s="341"/>
      <c r="X66" s="229"/>
    </row>
    <row r="67" spans="16:24">
      <c r="P67" s="341"/>
      <c r="Q67" s="341"/>
      <c r="R67" s="341"/>
      <c r="S67" s="341"/>
      <c r="T67" s="341"/>
      <c r="U67" s="341"/>
      <c r="V67" s="341"/>
      <c r="W67" s="341"/>
      <c r="X67" s="229"/>
    </row>
    <row r="68" spans="16:24">
      <c r="P68" s="341"/>
      <c r="Q68" s="341"/>
      <c r="R68" s="341"/>
      <c r="S68" s="341"/>
      <c r="T68" s="341"/>
      <c r="U68" s="341"/>
      <c r="V68" s="341"/>
      <c r="W68" s="341"/>
      <c r="X68" s="229"/>
    </row>
    <row r="69" spans="16:24">
      <c r="P69" s="341"/>
      <c r="Q69" s="341"/>
      <c r="R69" s="341"/>
      <c r="S69" s="341"/>
      <c r="T69" s="341"/>
      <c r="U69" s="341"/>
      <c r="V69" s="341"/>
      <c r="W69" s="341"/>
      <c r="X69" s="229"/>
    </row>
    <row r="70" spans="16:24">
      <c r="P70" s="341"/>
      <c r="Q70" s="341"/>
      <c r="R70" s="341"/>
      <c r="S70" s="341"/>
      <c r="T70" s="341"/>
      <c r="U70" s="341"/>
      <c r="V70" s="341"/>
      <c r="W70" s="341"/>
      <c r="X70" s="229"/>
    </row>
    <row r="71" spans="16:24">
      <c r="P71" s="341"/>
      <c r="Q71" s="342"/>
      <c r="R71" s="342"/>
      <c r="S71" s="341"/>
      <c r="T71" s="341"/>
      <c r="U71" s="341"/>
      <c r="V71" s="341"/>
      <c r="W71" s="341"/>
      <c r="X71" s="229"/>
    </row>
    <row r="72" spans="16:24">
      <c r="P72" s="341"/>
      <c r="Q72" s="342"/>
      <c r="R72" s="342"/>
      <c r="S72" s="342"/>
      <c r="T72" s="342"/>
      <c r="U72" s="341"/>
      <c r="V72" s="342"/>
      <c r="W72" s="342"/>
      <c r="X72" s="229"/>
    </row>
    <row r="73" spans="16:24">
      <c r="P73" s="229"/>
      <c r="Q73" s="229"/>
      <c r="R73" s="229"/>
      <c r="S73" s="229"/>
      <c r="T73" s="229"/>
      <c r="U73" s="229"/>
      <c r="V73" s="229"/>
      <c r="W73" s="229"/>
      <c r="X73" s="229"/>
    </row>
    <row r="74" spans="16:24">
      <c r="P74" s="229"/>
      <c r="Q74" s="229"/>
      <c r="R74" s="229"/>
      <c r="S74" s="229"/>
      <c r="T74" s="229"/>
      <c r="U74" s="229"/>
      <c r="V74" s="229"/>
      <c r="W74" s="229"/>
      <c r="X74" s="229"/>
    </row>
    <row r="75" spans="16:24">
      <c r="P75" s="229"/>
      <c r="Q75" s="229"/>
      <c r="R75" s="229"/>
      <c r="S75" s="229"/>
      <c r="T75" s="229"/>
      <c r="U75" s="229"/>
      <c r="V75" s="229"/>
      <c r="W75" s="229"/>
      <c r="X75" s="229"/>
    </row>
    <row r="76" spans="16:24">
      <c r="P76" s="229"/>
      <c r="Q76" s="229"/>
      <c r="R76" s="229"/>
      <c r="S76" s="229"/>
      <c r="T76" s="229"/>
      <c r="U76" s="229"/>
      <c r="V76" s="229"/>
      <c r="W76" s="229"/>
      <c r="X76" s="229"/>
    </row>
    <row r="77" spans="16:24">
      <c r="P77" s="229"/>
      <c r="Q77" s="229"/>
      <c r="R77" s="229"/>
      <c r="S77" s="229"/>
      <c r="T77" s="229"/>
      <c r="U77" s="229"/>
      <c r="V77" s="229"/>
      <c r="W77" s="229"/>
      <c r="X77" s="229"/>
    </row>
    <row r="78" spans="16:24">
      <c r="P78" s="229"/>
      <c r="Q78" s="229"/>
      <c r="R78" s="229"/>
      <c r="S78" s="229"/>
      <c r="T78" s="229"/>
      <c r="U78" s="229"/>
      <c r="V78" s="229"/>
      <c r="W78" s="229"/>
      <c r="X78" s="229"/>
    </row>
    <row r="79" spans="16:24">
      <c r="P79" s="229"/>
      <c r="Q79" s="229"/>
      <c r="R79" s="229"/>
      <c r="S79" s="229"/>
      <c r="T79" s="229"/>
      <c r="U79" s="229"/>
      <c r="V79" s="229"/>
      <c r="W79" s="229"/>
      <c r="X79" s="229"/>
    </row>
    <row r="80" spans="16:24">
      <c r="P80" s="229"/>
      <c r="Q80" s="229"/>
      <c r="R80" s="229"/>
      <c r="S80" s="229"/>
      <c r="T80" s="229"/>
      <c r="U80" s="229"/>
      <c r="V80" s="229"/>
      <c r="W80" s="229"/>
      <c r="X80" s="229"/>
    </row>
    <row r="81" spans="16:24">
      <c r="P81" s="229"/>
      <c r="Q81" s="229"/>
      <c r="R81" s="229"/>
      <c r="S81" s="229"/>
      <c r="T81" s="229"/>
      <c r="U81" s="229"/>
      <c r="V81" s="229"/>
      <c r="W81" s="229"/>
      <c r="X81" s="229"/>
    </row>
    <row r="82" spans="16:24">
      <c r="P82" s="37"/>
      <c r="Q82" s="229"/>
      <c r="R82" s="229"/>
      <c r="S82" s="229"/>
      <c r="T82" s="229"/>
      <c r="U82" s="229"/>
      <c r="V82" s="229"/>
    </row>
    <row r="83" spans="16:24">
      <c r="P83" s="37"/>
      <c r="Q83" s="229"/>
      <c r="R83" s="229"/>
      <c r="S83" s="229"/>
      <c r="T83" s="229"/>
      <c r="U83" s="229"/>
      <c r="V83" s="229"/>
    </row>
    <row r="84" spans="16:24">
      <c r="P84" s="37"/>
      <c r="Q84" s="229"/>
      <c r="R84" s="229"/>
      <c r="S84" s="229"/>
      <c r="T84" s="229"/>
      <c r="U84" s="229"/>
      <c r="V84" s="229"/>
    </row>
    <row r="85" spans="16:24">
      <c r="P85" s="37"/>
      <c r="Q85" s="229"/>
      <c r="R85" s="229"/>
      <c r="S85" s="229"/>
      <c r="T85" s="229"/>
      <c r="U85" s="229"/>
      <c r="V85" s="229"/>
    </row>
    <row r="86" spans="16:24">
      <c r="P86" s="37"/>
      <c r="Q86" s="229"/>
      <c r="R86" s="229"/>
      <c r="S86" s="229"/>
      <c r="T86" s="229"/>
      <c r="U86" s="229"/>
      <c r="V86" s="229"/>
    </row>
    <row r="87" spans="16:24">
      <c r="P87" s="37"/>
      <c r="Q87" s="229"/>
      <c r="R87" s="229"/>
      <c r="S87" s="229"/>
      <c r="T87" s="229"/>
      <c r="U87" s="229"/>
      <c r="V87" s="229"/>
    </row>
    <row r="88" spans="16:24">
      <c r="P88" s="37"/>
      <c r="Q88" s="229"/>
      <c r="R88" s="229"/>
      <c r="S88" s="229"/>
      <c r="T88" s="229"/>
      <c r="U88" s="229"/>
      <c r="V88" s="229"/>
    </row>
    <row r="89" spans="16:24">
      <c r="P89" s="37"/>
      <c r="Q89" s="229"/>
      <c r="R89" s="229"/>
      <c r="S89" s="229"/>
      <c r="T89" s="229"/>
      <c r="U89" s="229"/>
      <c r="V89" s="229"/>
    </row>
    <row r="90" spans="16:24">
      <c r="P90" s="37"/>
      <c r="Q90" s="229"/>
      <c r="R90" s="229"/>
      <c r="S90" s="229"/>
      <c r="T90" s="229"/>
      <c r="U90" s="229"/>
      <c r="V90" s="229"/>
    </row>
    <row r="91" spans="16:24">
      <c r="P91" s="37"/>
      <c r="Q91" s="229"/>
      <c r="R91" s="229"/>
      <c r="S91" s="229"/>
      <c r="T91" s="229"/>
      <c r="U91" s="229"/>
      <c r="V91" s="229"/>
    </row>
    <row r="92" spans="16:24">
      <c r="P92" s="37"/>
      <c r="Q92" s="229"/>
      <c r="R92" s="229"/>
      <c r="S92" s="229"/>
      <c r="T92" s="229"/>
      <c r="U92" s="229"/>
      <c r="V92" s="229"/>
    </row>
    <row r="93" spans="16:24">
      <c r="P93" s="37"/>
      <c r="Q93" s="229"/>
      <c r="R93" s="229"/>
      <c r="S93" s="229"/>
      <c r="T93" s="229"/>
      <c r="U93" s="229"/>
      <c r="V93" s="229"/>
    </row>
    <row r="94" spans="16:24">
      <c r="P94" s="37"/>
      <c r="Q94" s="229"/>
      <c r="R94" s="229"/>
      <c r="S94" s="229"/>
      <c r="T94" s="229"/>
      <c r="U94" s="229"/>
      <c r="V94" s="229"/>
    </row>
    <row r="95" spans="16:24">
      <c r="Q95" s="229"/>
      <c r="R95" s="229"/>
      <c r="S95" s="229"/>
      <c r="T95" s="229"/>
      <c r="U95" s="229"/>
      <c r="V95" s="229"/>
    </row>
    <row r="96" spans="16:24">
      <c r="Q96" s="229"/>
      <c r="R96" s="229"/>
      <c r="S96" s="229"/>
      <c r="T96" s="229"/>
      <c r="U96" s="229"/>
      <c r="V96" s="229"/>
    </row>
    <row r="97" spans="17:22">
      <c r="Q97" s="229"/>
      <c r="R97" s="229"/>
      <c r="S97" s="229"/>
      <c r="T97" s="229"/>
      <c r="U97" s="229"/>
      <c r="V97" s="229"/>
    </row>
    <row r="98" spans="17:22">
      <c r="Q98" s="229"/>
      <c r="R98" s="229"/>
      <c r="S98" s="229"/>
      <c r="T98" s="229"/>
      <c r="U98" s="229"/>
      <c r="V98" s="229"/>
    </row>
    <row r="99" spans="17:22">
      <c r="Q99" s="229"/>
      <c r="R99" s="229"/>
      <c r="S99" s="229"/>
      <c r="T99" s="229"/>
      <c r="U99" s="229"/>
      <c r="V99" s="229"/>
    </row>
    <row r="100" spans="17:22">
      <c r="Q100" s="229"/>
      <c r="R100" s="229"/>
      <c r="S100" s="229"/>
      <c r="T100" s="229"/>
      <c r="U100" s="229"/>
      <c r="V100" s="229"/>
    </row>
    <row r="101" spans="17:22">
      <c r="Q101" s="229"/>
      <c r="R101" s="229"/>
      <c r="S101" s="229"/>
      <c r="T101" s="229"/>
      <c r="U101" s="229"/>
      <c r="V101" s="229"/>
    </row>
  </sheetData>
  <mergeCells count="9">
    <mergeCell ref="A8:A9"/>
    <mergeCell ref="H8:J8"/>
    <mergeCell ref="A4:V5"/>
    <mergeCell ref="N8:P8"/>
    <mergeCell ref="Q8:S8"/>
    <mergeCell ref="K8:M8"/>
    <mergeCell ref="T8:V8"/>
    <mergeCell ref="B8:D8"/>
    <mergeCell ref="E8:G8"/>
  </mergeCells>
  <phoneticPr fontId="0" type="noConversion"/>
  <pageMargins left="0.75" right="0.75" top="1" bottom="1" header="0.5" footer="0.5"/>
  <pageSetup scale="36" orientation="portrait" r:id="rId1"/>
  <headerFooter alignWithMargins="0">
    <oddFooter>&amp;C&amp;14B-&amp;P-4</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6">
    <pageSetUpPr fitToPage="1"/>
  </sheetPr>
  <dimension ref="A1:X61"/>
  <sheetViews>
    <sheetView zoomScale="80" zoomScaleNormal="80" workbookViewId="0"/>
  </sheetViews>
  <sheetFormatPr defaultRowHeight="12.75"/>
  <cols>
    <col min="1" max="1" width="10.140625" style="171" customWidth="1"/>
    <col min="2" max="2" width="9.85546875" style="170" customWidth="1"/>
    <col min="3" max="3" width="11.7109375" style="170" customWidth="1"/>
    <col min="4" max="4" width="12" style="170" customWidth="1"/>
    <col min="5" max="5" width="9.85546875" style="170" customWidth="1"/>
    <col min="6" max="7" width="11.7109375" style="170" customWidth="1"/>
    <col min="8" max="9" width="9.28515625" style="170" customWidth="1"/>
    <col min="10" max="10" width="12.140625" style="170" customWidth="1"/>
    <col min="11" max="12" width="9.42578125" style="170" customWidth="1"/>
    <col min="13" max="13" width="12.140625" style="170" customWidth="1"/>
    <col min="14" max="15" width="10.28515625" style="170" customWidth="1"/>
    <col min="16" max="16" width="13" style="170" customWidth="1"/>
    <col min="17" max="17" width="9.28515625" style="171" customWidth="1"/>
    <col min="18" max="18" width="9.140625" style="171"/>
    <col min="19" max="19" width="11.7109375" style="171" customWidth="1"/>
    <col min="20" max="20" width="9.5703125" style="171" customWidth="1"/>
    <col min="21" max="21" width="12" style="171" bestFit="1" customWidth="1"/>
    <col min="22" max="22" width="12.5703125" style="171" customWidth="1"/>
    <col min="23" max="16384" width="9.140625" style="171"/>
  </cols>
  <sheetData>
    <row r="1" spans="1:22" ht="26.25">
      <c r="A1" s="219" t="s">
        <v>199</v>
      </c>
    </row>
    <row r="2" spans="1:22" ht="22.5" customHeight="1">
      <c r="A2" s="614" t="s">
        <v>212</v>
      </c>
      <c r="B2" s="614"/>
      <c r="C2" s="614"/>
      <c r="D2" s="614"/>
      <c r="E2" s="614"/>
      <c r="F2" s="614"/>
      <c r="G2" s="614"/>
      <c r="H2" s="614"/>
      <c r="I2" s="614"/>
      <c r="J2" s="614"/>
      <c r="K2" s="614"/>
      <c r="L2" s="614"/>
      <c r="M2" s="614"/>
      <c r="N2" s="614"/>
      <c r="O2" s="614"/>
      <c r="P2" s="614"/>
      <c r="Q2" s="614"/>
      <c r="R2" s="614"/>
      <c r="S2" s="614"/>
    </row>
    <row r="3" spans="1:22">
      <c r="A3" s="614"/>
      <c r="B3" s="614"/>
      <c r="C3" s="614"/>
      <c r="D3" s="614"/>
      <c r="E3" s="614"/>
      <c r="F3" s="614"/>
      <c r="G3" s="614"/>
      <c r="H3" s="614"/>
      <c r="I3" s="614"/>
      <c r="J3" s="614"/>
      <c r="K3" s="614"/>
      <c r="L3" s="614"/>
      <c r="M3" s="614"/>
      <c r="N3" s="614"/>
      <c r="O3" s="614"/>
      <c r="P3" s="614"/>
      <c r="Q3" s="614"/>
      <c r="R3" s="614"/>
      <c r="S3" s="614"/>
    </row>
    <row r="4" spans="1:22" ht="14.25">
      <c r="A4" s="236" t="s">
        <v>24</v>
      </c>
      <c r="B4" s="11"/>
      <c r="C4" s="11"/>
      <c r="D4" s="11"/>
      <c r="E4" s="11"/>
      <c r="F4" s="11"/>
      <c r="G4" s="11"/>
      <c r="H4" s="11"/>
      <c r="I4" s="11"/>
      <c r="J4" s="11"/>
      <c r="K4" s="11"/>
      <c r="L4" s="11"/>
      <c r="M4" s="11"/>
      <c r="N4" s="11"/>
      <c r="O4" s="11"/>
      <c r="P4" s="11"/>
    </row>
    <row r="5" spans="1:22" ht="15" customHeight="1">
      <c r="A5" s="602" t="s">
        <v>215</v>
      </c>
      <c r="B5" s="602"/>
      <c r="C5" s="602"/>
      <c r="D5" s="602"/>
      <c r="E5" s="602"/>
      <c r="F5" s="602"/>
      <c r="G5" s="602"/>
      <c r="H5" s="602"/>
      <c r="I5" s="602"/>
      <c r="J5" s="602"/>
      <c r="K5" s="602"/>
      <c r="L5" s="602"/>
      <c r="M5" s="602"/>
      <c r="N5" s="602"/>
      <c r="O5" s="602"/>
      <c r="P5" s="602"/>
      <c r="Q5" s="602"/>
      <c r="R5" s="602"/>
      <c r="S5" s="602"/>
      <c r="T5" s="602"/>
      <c r="U5" s="602"/>
      <c r="V5" s="602"/>
    </row>
    <row r="6" spans="1:22" ht="14.25" customHeight="1">
      <c r="A6" s="602"/>
      <c r="B6" s="602"/>
      <c r="C6" s="602"/>
      <c r="D6" s="602"/>
      <c r="E6" s="602"/>
      <c r="F6" s="602"/>
      <c r="G6" s="602"/>
      <c r="H6" s="602"/>
      <c r="I6" s="602"/>
      <c r="J6" s="602"/>
      <c r="K6" s="602"/>
      <c r="L6" s="602"/>
      <c r="M6" s="602"/>
      <c r="N6" s="602"/>
      <c r="O6" s="602"/>
      <c r="P6" s="602"/>
      <c r="Q6" s="602"/>
      <c r="R6" s="602"/>
      <c r="S6" s="602"/>
      <c r="T6" s="602"/>
      <c r="U6" s="602"/>
      <c r="V6" s="602"/>
    </row>
    <row r="7" spans="1:22" ht="9.75" customHeight="1">
      <c r="A7" s="602"/>
      <c r="B7" s="602"/>
      <c r="C7" s="602"/>
      <c r="D7" s="602"/>
      <c r="E7" s="602"/>
      <c r="F7" s="602"/>
      <c r="G7" s="602"/>
      <c r="H7" s="602"/>
      <c r="I7" s="602"/>
      <c r="J7" s="602"/>
      <c r="K7" s="602"/>
      <c r="L7" s="602"/>
      <c r="M7" s="602"/>
      <c r="N7" s="602"/>
      <c r="O7" s="602"/>
      <c r="P7" s="602"/>
      <c r="Q7" s="602"/>
      <c r="R7" s="602"/>
      <c r="S7" s="602"/>
      <c r="T7" s="602"/>
      <c r="U7" s="602"/>
      <c r="V7" s="602"/>
    </row>
    <row r="8" spans="1:22" ht="15" thickBot="1">
      <c r="A8" s="1"/>
      <c r="B8" s="11"/>
      <c r="C8" s="11"/>
      <c r="D8" s="11"/>
      <c r="E8" s="11"/>
      <c r="F8" s="11"/>
      <c r="G8" s="11"/>
      <c r="H8" s="11"/>
      <c r="I8" s="11"/>
      <c r="J8" s="11"/>
      <c r="K8" s="11"/>
      <c r="L8" s="11"/>
      <c r="M8" s="11"/>
      <c r="N8" s="11"/>
      <c r="O8" s="11"/>
      <c r="P8" s="11"/>
    </row>
    <row r="9" spans="1:22" ht="13.5" customHeight="1">
      <c r="A9" s="610" t="s">
        <v>7</v>
      </c>
      <c r="B9" s="613" t="s">
        <v>12</v>
      </c>
      <c r="C9" s="589"/>
      <c r="D9" s="590"/>
      <c r="E9" s="613" t="s">
        <v>102</v>
      </c>
      <c r="F9" s="589"/>
      <c r="G9" s="590"/>
      <c r="H9" s="613" t="s">
        <v>104</v>
      </c>
      <c r="I9" s="589"/>
      <c r="J9" s="590"/>
      <c r="K9" s="613" t="s">
        <v>101</v>
      </c>
      <c r="L9" s="589"/>
      <c r="M9" s="590"/>
      <c r="N9" s="613" t="s">
        <v>103</v>
      </c>
      <c r="O9" s="589"/>
      <c r="P9" s="590"/>
      <c r="Q9" s="613" t="s">
        <v>105</v>
      </c>
      <c r="R9" s="589"/>
      <c r="S9" s="590"/>
      <c r="T9" s="613" t="s">
        <v>6</v>
      </c>
      <c r="U9" s="589"/>
      <c r="V9" s="590"/>
    </row>
    <row r="10" spans="1:22" ht="42.75" customHeight="1" thickBot="1">
      <c r="A10" s="611"/>
      <c r="B10" s="225" t="s">
        <v>97</v>
      </c>
      <c r="C10" s="226" t="s">
        <v>213</v>
      </c>
      <c r="D10" s="227" t="s">
        <v>147</v>
      </c>
      <c r="E10" s="225" t="s">
        <v>97</v>
      </c>
      <c r="F10" s="226" t="s">
        <v>213</v>
      </c>
      <c r="G10" s="227" t="s">
        <v>147</v>
      </c>
      <c r="H10" s="225" t="s">
        <v>97</v>
      </c>
      <c r="I10" s="226" t="s">
        <v>213</v>
      </c>
      <c r="J10" s="227" t="s">
        <v>147</v>
      </c>
      <c r="K10" s="225" t="s">
        <v>97</v>
      </c>
      <c r="L10" s="226" t="s">
        <v>213</v>
      </c>
      <c r="M10" s="227" t="s">
        <v>147</v>
      </c>
      <c r="N10" s="225" t="s">
        <v>97</v>
      </c>
      <c r="O10" s="226" t="s">
        <v>213</v>
      </c>
      <c r="P10" s="227" t="s">
        <v>147</v>
      </c>
      <c r="Q10" s="225" t="s">
        <v>97</v>
      </c>
      <c r="R10" s="226" t="s">
        <v>213</v>
      </c>
      <c r="S10" s="227" t="s">
        <v>147</v>
      </c>
      <c r="T10" s="225" t="s">
        <v>97</v>
      </c>
      <c r="U10" s="226" t="s">
        <v>1</v>
      </c>
      <c r="V10" s="227" t="s">
        <v>147</v>
      </c>
    </row>
    <row r="11" spans="1:22" s="172" customFormat="1">
      <c r="A11" s="320">
        <v>2002</v>
      </c>
      <c r="B11" s="220">
        <v>9131</v>
      </c>
      <c r="C11" s="315">
        <v>79179</v>
      </c>
      <c r="D11" s="40">
        <f t="shared" ref="D11:D26" si="0">IF(C11=0, "NA", B11/C11)</f>
        <v>0.11532098157339699</v>
      </c>
      <c r="E11" s="220">
        <v>6756</v>
      </c>
      <c r="F11" s="315">
        <v>59779</v>
      </c>
      <c r="G11" s="40">
        <f t="shared" ref="G11:G26" si="1">IF(F11=0, "NA", E11/F11)</f>
        <v>0.11301627661887954</v>
      </c>
      <c r="H11" s="220"/>
      <c r="I11" s="315"/>
      <c r="J11" s="40"/>
      <c r="K11" s="220">
        <v>0</v>
      </c>
      <c r="L11" s="315">
        <v>292</v>
      </c>
      <c r="M11" s="40">
        <f t="shared" ref="M11:M26" si="2">IF(L11=0, "NA", K11/L11)</f>
        <v>0</v>
      </c>
      <c r="N11" s="220">
        <v>0</v>
      </c>
      <c r="O11" s="315">
        <v>0</v>
      </c>
      <c r="P11" s="302" t="s">
        <v>208</v>
      </c>
      <c r="Q11" s="220"/>
      <c r="R11" s="315"/>
      <c r="S11" s="40"/>
      <c r="T11" s="220">
        <f>SUM(Q11,N11,K11,H11,E11,B11)</f>
        <v>15887</v>
      </c>
      <c r="U11" s="249">
        <f>SUM(R11,O11,L11,I11,F11,C11)</f>
        <v>139250</v>
      </c>
      <c r="V11" s="40">
        <f t="shared" ref="V11:V26" si="3">IF(U11=0, "NA", T11/U11)</f>
        <v>0.11408976660682227</v>
      </c>
    </row>
    <row r="12" spans="1:22" s="172" customFormat="1">
      <c r="A12" s="320">
        <v>2003</v>
      </c>
      <c r="B12" s="221">
        <v>8599</v>
      </c>
      <c r="C12" s="313">
        <v>95203</v>
      </c>
      <c r="D12" s="34">
        <f t="shared" si="0"/>
        <v>9.0322783945884055E-2</v>
      </c>
      <c r="E12" s="221">
        <v>6863</v>
      </c>
      <c r="F12" s="313">
        <v>74115</v>
      </c>
      <c r="G12" s="34">
        <f t="shared" si="1"/>
        <v>9.2599338865276937E-2</v>
      </c>
      <c r="H12" s="221"/>
      <c r="I12" s="313"/>
      <c r="J12" s="34"/>
      <c r="K12" s="221">
        <v>0</v>
      </c>
      <c r="L12" s="313">
        <v>359</v>
      </c>
      <c r="M12" s="34">
        <f t="shared" si="2"/>
        <v>0</v>
      </c>
      <c r="N12" s="221">
        <v>0</v>
      </c>
      <c r="O12" s="313">
        <v>1</v>
      </c>
      <c r="P12" s="34">
        <f t="shared" ref="P12:P26" si="4">IF(O12=0, "NA", N12/O12)</f>
        <v>0</v>
      </c>
      <c r="Q12" s="221"/>
      <c r="R12" s="313"/>
      <c r="S12" s="34"/>
      <c r="T12" s="221">
        <f t="shared" ref="T12:U26" si="5">SUM(Q12,N12,K12,H12,E12,B12)</f>
        <v>15462</v>
      </c>
      <c r="U12" s="248">
        <f t="shared" si="5"/>
        <v>169678</v>
      </c>
      <c r="V12" s="34">
        <f t="shared" si="3"/>
        <v>9.1125543676846735E-2</v>
      </c>
    </row>
    <row r="13" spans="1:22" s="172" customFormat="1">
      <c r="A13" s="320">
        <v>2004</v>
      </c>
      <c r="B13" s="221">
        <v>7928</v>
      </c>
      <c r="C13" s="313">
        <v>103283</v>
      </c>
      <c r="D13" s="34">
        <f t="shared" si="0"/>
        <v>7.6759970179022682E-2</v>
      </c>
      <c r="E13" s="221">
        <v>7604</v>
      </c>
      <c r="F13" s="313">
        <v>100694</v>
      </c>
      <c r="G13" s="34">
        <f t="shared" si="1"/>
        <v>7.5515919518541322E-2</v>
      </c>
      <c r="H13" s="221"/>
      <c r="I13" s="313"/>
      <c r="J13" s="34"/>
      <c r="K13" s="221">
        <v>10</v>
      </c>
      <c r="L13" s="313">
        <v>143</v>
      </c>
      <c r="M13" s="34">
        <f t="shared" si="2"/>
        <v>6.9930069930069935E-2</v>
      </c>
      <c r="N13" s="221">
        <v>0</v>
      </c>
      <c r="O13" s="313">
        <v>3</v>
      </c>
      <c r="P13" s="34">
        <f t="shared" si="4"/>
        <v>0</v>
      </c>
      <c r="Q13" s="221"/>
      <c r="R13" s="313"/>
      <c r="S13" s="34"/>
      <c r="T13" s="221">
        <f t="shared" si="5"/>
        <v>15542</v>
      </c>
      <c r="U13" s="248">
        <f t="shared" si="5"/>
        <v>204123</v>
      </c>
      <c r="V13" s="34">
        <f t="shared" si="3"/>
        <v>7.6140366347741309E-2</v>
      </c>
    </row>
    <row r="14" spans="1:22" s="172" customFormat="1">
      <c r="A14" s="320">
        <v>2005</v>
      </c>
      <c r="B14" s="221">
        <v>7506</v>
      </c>
      <c r="C14" s="313">
        <v>119028</v>
      </c>
      <c r="D14" s="34">
        <f t="shared" si="0"/>
        <v>6.3060792418590583E-2</v>
      </c>
      <c r="E14" s="221">
        <v>6902</v>
      </c>
      <c r="F14" s="313">
        <v>106095</v>
      </c>
      <c r="G14" s="34">
        <f t="shared" si="1"/>
        <v>6.5054903624110469E-2</v>
      </c>
      <c r="H14" s="221"/>
      <c r="I14" s="313"/>
      <c r="J14" s="34"/>
      <c r="K14" s="221">
        <v>6</v>
      </c>
      <c r="L14" s="313">
        <v>271</v>
      </c>
      <c r="M14" s="34">
        <f t="shared" si="2"/>
        <v>2.2140221402214021E-2</v>
      </c>
      <c r="N14" s="221">
        <v>0</v>
      </c>
      <c r="O14" s="313">
        <v>25</v>
      </c>
      <c r="P14" s="34">
        <f t="shared" si="4"/>
        <v>0</v>
      </c>
      <c r="Q14" s="221"/>
      <c r="R14" s="313"/>
      <c r="S14" s="34"/>
      <c r="T14" s="221">
        <f t="shared" si="5"/>
        <v>14414</v>
      </c>
      <c r="U14" s="248">
        <f t="shared" si="5"/>
        <v>225419</v>
      </c>
      <c r="V14" s="34">
        <f t="shared" si="3"/>
        <v>6.394314587501497E-2</v>
      </c>
    </row>
    <row r="15" spans="1:22" s="172" customFormat="1">
      <c r="A15" s="320">
        <v>2006</v>
      </c>
      <c r="B15" s="221">
        <v>6439</v>
      </c>
      <c r="C15" s="313">
        <v>117864</v>
      </c>
      <c r="D15" s="34">
        <f t="shared" si="0"/>
        <v>5.4630760876942915E-2</v>
      </c>
      <c r="E15" s="221">
        <v>5443</v>
      </c>
      <c r="F15" s="313">
        <v>105888</v>
      </c>
      <c r="G15" s="34">
        <f t="shared" si="1"/>
        <v>5.1403369598065879E-2</v>
      </c>
      <c r="H15" s="221"/>
      <c r="I15" s="313"/>
      <c r="J15" s="34"/>
      <c r="K15" s="221">
        <v>4</v>
      </c>
      <c r="L15" s="313">
        <v>250</v>
      </c>
      <c r="M15" s="34">
        <f t="shared" si="2"/>
        <v>1.6E-2</v>
      </c>
      <c r="N15" s="221">
        <v>1</v>
      </c>
      <c r="O15" s="313">
        <v>38</v>
      </c>
      <c r="P15" s="34">
        <f t="shared" si="4"/>
        <v>2.6315789473684209E-2</v>
      </c>
      <c r="Q15" s="221"/>
      <c r="R15" s="313"/>
      <c r="S15" s="34"/>
      <c r="T15" s="221">
        <f t="shared" si="5"/>
        <v>11887</v>
      </c>
      <c r="U15" s="248">
        <f t="shared" si="5"/>
        <v>224040</v>
      </c>
      <c r="V15" s="34">
        <f t="shared" si="3"/>
        <v>5.3057489733976074E-2</v>
      </c>
    </row>
    <row r="16" spans="1:22" s="172" customFormat="1">
      <c r="A16" s="320">
        <v>2007</v>
      </c>
      <c r="B16" s="221">
        <v>5211</v>
      </c>
      <c r="C16" s="313">
        <v>139265</v>
      </c>
      <c r="D16" s="34">
        <f t="shared" si="0"/>
        <v>3.7417872401536642E-2</v>
      </c>
      <c r="E16" s="221">
        <v>4173</v>
      </c>
      <c r="F16" s="313">
        <v>106615</v>
      </c>
      <c r="G16" s="34">
        <f t="shared" si="1"/>
        <v>3.9140833841391921E-2</v>
      </c>
      <c r="H16" s="221"/>
      <c r="I16" s="313"/>
      <c r="J16" s="34"/>
      <c r="K16" s="221">
        <v>0</v>
      </c>
      <c r="L16" s="313">
        <v>32</v>
      </c>
      <c r="M16" s="34">
        <f t="shared" si="2"/>
        <v>0</v>
      </c>
      <c r="N16" s="221">
        <v>0</v>
      </c>
      <c r="O16" s="313">
        <v>43</v>
      </c>
      <c r="P16" s="34">
        <f t="shared" si="4"/>
        <v>0</v>
      </c>
      <c r="Q16" s="221">
        <v>58</v>
      </c>
      <c r="R16" s="313">
        <v>2254</v>
      </c>
      <c r="S16" s="34">
        <f t="shared" ref="S16:S26" si="6">IF(R16=0, "NA", Q16/R16)</f>
        <v>2.5732031943212066E-2</v>
      </c>
      <c r="T16" s="221">
        <f t="shared" si="5"/>
        <v>9442</v>
      </c>
      <c r="U16" s="248">
        <f t="shared" si="5"/>
        <v>248209</v>
      </c>
      <c r="V16" s="34">
        <f t="shared" si="3"/>
        <v>3.804052230176988E-2</v>
      </c>
    </row>
    <row r="17" spans="1:24" s="172" customFormat="1">
      <c r="A17" s="320">
        <v>2008</v>
      </c>
      <c r="B17" s="221">
        <v>4425</v>
      </c>
      <c r="C17" s="313">
        <v>131782</v>
      </c>
      <c r="D17" s="34">
        <f t="shared" si="0"/>
        <v>3.357818214930719E-2</v>
      </c>
      <c r="E17" s="221">
        <v>3669</v>
      </c>
      <c r="F17" s="313">
        <v>112935</v>
      </c>
      <c r="G17" s="34">
        <f t="shared" si="1"/>
        <v>3.2487714171868777E-2</v>
      </c>
      <c r="H17" s="221">
        <v>638</v>
      </c>
      <c r="I17" s="313">
        <v>9213</v>
      </c>
      <c r="J17" s="34">
        <f t="shared" ref="J17:J26" si="7">IF(I17=0, "NA", H17/I17)</f>
        <v>6.9249972864430701E-2</v>
      </c>
      <c r="K17" s="221">
        <v>2</v>
      </c>
      <c r="L17" s="313">
        <v>37</v>
      </c>
      <c r="M17" s="34">
        <f t="shared" si="2"/>
        <v>5.4054054054054057E-2</v>
      </c>
      <c r="N17" s="221">
        <v>0</v>
      </c>
      <c r="O17" s="313">
        <v>58</v>
      </c>
      <c r="P17" s="34">
        <f t="shared" si="4"/>
        <v>0</v>
      </c>
      <c r="Q17" s="221">
        <v>232</v>
      </c>
      <c r="R17" s="313">
        <v>2646</v>
      </c>
      <c r="S17" s="34">
        <f t="shared" si="6"/>
        <v>8.7679516250944819E-2</v>
      </c>
      <c r="T17" s="221">
        <f t="shared" si="5"/>
        <v>8966</v>
      </c>
      <c r="U17" s="248">
        <f t="shared" si="5"/>
        <v>256671</v>
      </c>
      <c r="V17" s="34">
        <f t="shared" si="3"/>
        <v>3.4931877773492138E-2</v>
      </c>
    </row>
    <row r="18" spans="1:24" s="172" customFormat="1">
      <c r="A18" s="320">
        <v>2009</v>
      </c>
      <c r="B18" s="221">
        <v>3114</v>
      </c>
      <c r="C18" s="313">
        <v>118270</v>
      </c>
      <c r="D18" s="34">
        <f t="shared" si="0"/>
        <v>2.6329584848228629E-2</v>
      </c>
      <c r="E18" s="221">
        <v>2050</v>
      </c>
      <c r="F18" s="313">
        <v>75994</v>
      </c>
      <c r="G18" s="34">
        <f t="shared" si="1"/>
        <v>2.6975813880043161E-2</v>
      </c>
      <c r="H18" s="221">
        <v>456</v>
      </c>
      <c r="I18" s="313">
        <v>6050</v>
      </c>
      <c r="J18" s="34">
        <f t="shared" si="7"/>
        <v>7.5371900826446278E-2</v>
      </c>
      <c r="K18" s="221">
        <v>65</v>
      </c>
      <c r="L18" s="313">
        <v>734</v>
      </c>
      <c r="M18" s="34">
        <f t="shared" si="2"/>
        <v>8.8555858310626706E-2</v>
      </c>
      <c r="N18" s="221">
        <v>17</v>
      </c>
      <c r="O18" s="313">
        <v>157</v>
      </c>
      <c r="P18" s="34">
        <f t="shared" si="4"/>
        <v>0.10828025477707007</v>
      </c>
      <c r="Q18" s="221">
        <v>49</v>
      </c>
      <c r="R18" s="313">
        <v>938</v>
      </c>
      <c r="S18" s="34">
        <f t="shared" si="6"/>
        <v>5.2238805970149252E-2</v>
      </c>
      <c r="T18" s="221">
        <f t="shared" si="5"/>
        <v>5751</v>
      </c>
      <c r="U18" s="248">
        <f t="shared" si="5"/>
        <v>202143</v>
      </c>
      <c r="V18" s="34">
        <f t="shared" si="3"/>
        <v>2.8450156572327509E-2</v>
      </c>
    </row>
    <row r="19" spans="1:24" s="172" customFormat="1">
      <c r="A19" s="320">
        <v>2010</v>
      </c>
      <c r="B19" s="221">
        <v>3023</v>
      </c>
      <c r="C19" s="313">
        <v>137189</v>
      </c>
      <c r="D19" s="34">
        <f t="shared" si="0"/>
        <v>2.2035294374913441E-2</v>
      </c>
      <c r="E19" s="221">
        <v>2278</v>
      </c>
      <c r="F19" s="313">
        <v>108330</v>
      </c>
      <c r="G19" s="34">
        <f t="shared" si="1"/>
        <v>2.1028339333517953E-2</v>
      </c>
      <c r="H19" s="221">
        <v>405</v>
      </c>
      <c r="I19" s="313">
        <v>5950</v>
      </c>
      <c r="J19" s="34">
        <f t="shared" si="7"/>
        <v>6.8067226890756297E-2</v>
      </c>
      <c r="K19" s="221">
        <v>199</v>
      </c>
      <c r="L19" s="313">
        <v>1544</v>
      </c>
      <c r="M19" s="34">
        <f t="shared" si="2"/>
        <v>0.12888601036269431</v>
      </c>
      <c r="N19" s="221">
        <v>37</v>
      </c>
      <c r="O19" s="313">
        <v>256</v>
      </c>
      <c r="P19" s="34">
        <f t="shared" si="4"/>
        <v>0.14453125</v>
      </c>
      <c r="Q19" s="221">
        <v>79</v>
      </c>
      <c r="R19" s="313">
        <v>970</v>
      </c>
      <c r="S19" s="34">
        <f t="shared" si="6"/>
        <v>8.1443298969072167E-2</v>
      </c>
      <c r="T19" s="221">
        <f t="shared" si="5"/>
        <v>6021</v>
      </c>
      <c r="U19" s="248">
        <f t="shared" si="5"/>
        <v>254239</v>
      </c>
      <c r="V19" s="34">
        <f t="shared" si="3"/>
        <v>2.368244053823371E-2</v>
      </c>
    </row>
    <row r="20" spans="1:24" s="172" customFormat="1">
      <c r="A20" s="320">
        <v>2011</v>
      </c>
      <c r="B20" s="221">
        <v>2664</v>
      </c>
      <c r="C20" s="313">
        <v>129375</v>
      </c>
      <c r="D20" s="34">
        <f t="shared" si="0"/>
        <v>2.0591304347826089E-2</v>
      </c>
      <c r="E20" s="221">
        <v>2359</v>
      </c>
      <c r="F20" s="313">
        <v>136138</v>
      </c>
      <c r="G20" s="34">
        <f t="shared" si="1"/>
        <v>1.7328005406278924E-2</v>
      </c>
      <c r="H20" s="221">
        <v>556</v>
      </c>
      <c r="I20" s="313">
        <v>9625</v>
      </c>
      <c r="J20" s="34">
        <f t="shared" si="7"/>
        <v>5.7766233766233764E-2</v>
      </c>
      <c r="K20" s="221">
        <v>103</v>
      </c>
      <c r="L20" s="313">
        <v>1547</v>
      </c>
      <c r="M20" s="34">
        <f t="shared" si="2"/>
        <v>6.6580478345184227E-2</v>
      </c>
      <c r="N20" s="221">
        <v>41</v>
      </c>
      <c r="O20" s="313">
        <v>467</v>
      </c>
      <c r="P20" s="34">
        <f t="shared" si="4"/>
        <v>8.7794432548179868E-2</v>
      </c>
      <c r="Q20" s="221">
        <v>349</v>
      </c>
      <c r="R20" s="313">
        <v>2571</v>
      </c>
      <c r="S20" s="34">
        <f t="shared" si="6"/>
        <v>0.13574484636328277</v>
      </c>
      <c r="T20" s="221">
        <f t="shared" si="5"/>
        <v>6072</v>
      </c>
      <c r="U20" s="248">
        <f t="shared" si="5"/>
        <v>279723</v>
      </c>
      <c r="V20" s="34">
        <f t="shared" si="3"/>
        <v>2.1707188897587971E-2</v>
      </c>
    </row>
    <row r="21" spans="1:24" s="172" customFormat="1">
      <c r="A21" s="320">
        <v>2012</v>
      </c>
      <c r="B21" s="221">
        <v>2871</v>
      </c>
      <c r="C21" s="313">
        <v>156609</v>
      </c>
      <c r="D21" s="34">
        <f t="shared" si="0"/>
        <v>1.8332279754037124E-2</v>
      </c>
      <c r="E21" s="221">
        <v>1837</v>
      </c>
      <c r="F21" s="313">
        <v>129373</v>
      </c>
      <c r="G21" s="34">
        <f t="shared" si="1"/>
        <v>1.4199253321790482E-2</v>
      </c>
      <c r="H21" s="221">
        <v>407</v>
      </c>
      <c r="I21" s="313">
        <v>9906</v>
      </c>
      <c r="J21" s="34">
        <f t="shared" si="7"/>
        <v>4.1086210377548962E-2</v>
      </c>
      <c r="K21" s="221">
        <v>100</v>
      </c>
      <c r="L21" s="313">
        <v>2040</v>
      </c>
      <c r="M21" s="34">
        <f t="shared" si="2"/>
        <v>4.9019607843137254E-2</v>
      </c>
      <c r="N21" s="221">
        <v>55</v>
      </c>
      <c r="O21" s="313">
        <v>711</v>
      </c>
      <c r="P21" s="34">
        <f t="shared" si="4"/>
        <v>7.7355836849507739E-2</v>
      </c>
      <c r="Q21" s="221">
        <v>268</v>
      </c>
      <c r="R21" s="313">
        <v>2220</v>
      </c>
      <c r="S21" s="34">
        <f t="shared" si="6"/>
        <v>0.12072072072072072</v>
      </c>
      <c r="T21" s="221">
        <f t="shared" si="5"/>
        <v>5538</v>
      </c>
      <c r="U21" s="248">
        <f t="shared" si="5"/>
        <v>300859</v>
      </c>
      <c r="V21" s="34">
        <f t="shared" si="3"/>
        <v>1.8407293782137148E-2</v>
      </c>
    </row>
    <row r="22" spans="1:24" s="172" customFormat="1">
      <c r="A22" s="320">
        <v>2013</v>
      </c>
      <c r="B22" s="221">
        <v>3674</v>
      </c>
      <c r="C22" s="313">
        <v>175034</v>
      </c>
      <c r="D22" s="34">
        <f t="shared" si="0"/>
        <v>2.0990207616805878E-2</v>
      </c>
      <c r="E22" s="221">
        <v>1633</v>
      </c>
      <c r="F22" s="313">
        <v>138224</v>
      </c>
      <c r="G22" s="34">
        <f t="shared" si="1"/>
        <v>1.1814156731103137E-2</v>
      </c>
      <c r="H22" s="221">
        <v>289</v>
      </c>
      <c r="I22" s="313">
        <v>9026</v>
      </c>
      <c r="J22" s="34">
        <f t="shared" si="7"/>
        <v>3.2018612896077998E-2</v>
      </c>
      <c r="K22" s="221">
        <v>75</v>
      </c>
      <c r="L22" s="313">
        <v>2063</v>
      </c>
      <c r="M22" s="34">
        <f t="shared" si="2"/>
        <v>3.6354823073194376E-2</v>
      </c>
      <c r="N22" s="221">
        <v>37</v>
      </c>
      <c r="O22" s="313">
        <v>504</v>
      </c>
      <c r="P22" s="34">
        <f t="shared" si="4"/>
        <v>7.3412698412698416E-2</v>
      </c>
      <c r="Q22" s="221">
        <v>205</v>
      </c>
      <c r="R22" s="313">
        <v>1826</v>
      </c>
      <c r="S22" s="34">
        <f t="shared" si="6"/>
        <v>0.11226725082146768</v>
      </c>
      <c r="T22" s="221">
        <f t="shared" si="5"/>
        <v>5913</v>
      </c>
      <c r="U22" s="248">
        <f t="shared" si="5"/>
        <v>326677</v>
      </c>
      <c r="V22" s="34">
        <f t="shared" si="3"/>
        <v>1.8100447842976396E-2</v>
      </c>
    </row>
    <row r="23" spans="1:24" s="172" customFormat="1">
      <c r="A23" s="320">
        <v>2014</v>
      </c>
      <c r="B23" s="221">
        <v>2140</v>
      </c>
      <c r="C23" s="313">
        <v>155374</v>
      </c>
      <c r="D23" s="34">
        <f t="shared" si="0"/>
        <v>1.3773218170350252E-2</v>
      </c>
      <c r="E23" s="221">
        <v>1593</v>
      </c>
      <c r="F23" s="313">
        <v>164671</v>
      </c>
      <c r="G23" s="34">
        <f t="shared" si="1"/>
        <v>9.6738344942339568E-3</v>
      </c>
      <c r="H23" s="221">
        <v>230</v>
      </c>
      <c r="I23" s="313">
        <v>10467</v>
      </c>
      <c r="J23" s="34">
        <f t="shared" si="7"/>
        <v>2.1973822489729625E-2</v>
      </c>
      <c r="K23" s="221">
        <v>65</v>
      </c>
      <c r="L23" s="313">
        <v>2806</v>
      </c>
      <c r="M23" s="34">
        <f t="shared" si="2"/>
        <v>2.3164647184604419E-2</v>
      </c>
      <c r="N23" s="221">
        <v>50</v>
      </c>
      <c r="O23" s="313">
        <v>1255</v>
      </c>
      <c r="P23" s="34">
        <f t="shared" si="4"/>
        <v>3.9840637450199202E-2</v>
      </c>
      <c r="Q23" s="221">
        <v>160</v>
      </c>
      <c r="R23" s="313">
        <v>1961</v>
      </c>
      <c r="S23" s="34">
        <f t="shared" si="6"/>
        <v>8.1591024987251404E-2</v>
      </c>
      <c r="T23" s="221">
        <f t="shared" si="5"/>
        <v>4238</v>
      </c>
      <c r="U23" s="248">
        <f t="shared" si="5"/>
        <v>336534</v>
      </c>
      <c r="V23" s="34">
        <f t="shared" si="3"/>
        <v>1.2593081233991216E-2</v>
      </c>
    </row>
    <row r="24" spans="1:24" s="172" customFormat="1">
      <c r="A24" s="320">
        <v>2015</v>
      </c>
      <c r="B24" s="221">
        <v>2082</v>
      </c>
      <c r="C24" s="313">
        <v>153764</v>
      </c>
      <c r="D24" s="34">
        <f t="shared" si="0"/>
        <v>1.3540230483077963E-2</v>
      </c>
      <c r="E24" s="221">
        <v>1222</v>
      </c>
      <c r="F24" s="313">
        <v>179395</v>
      </c>
      <c r="G24" s="34">
        <f t="shared" si="1"/>
        <v>6.8117840519523959E-3</v>
      </c>
      <c r="H24" s="221">
        <v>329</v>
      </c>
      <c r="I24" s="313">
        <v>17593</v>
      </c>
      <c r="J24" s="34">
        <f t="shared" si="7"/>
        <v>1.8700619564599556E-2</v>
      </c>
      <c r="K24" s="221">
        <v>28</v>
      </c>
      <c r="L24" s="313">
        <v>1350</v>
      </c>
      <c r="M24" s="34">
        <f t="shared" si="2"/>
        <v>2.074074074074074E-2</v>
      </c>
      <c r="N24" s="221">
        <v>32</v>
      </c>
      <c r="O24" s="313">
        <v>1193</v>
      </c>
      <c r="P24" s="34">
        <f t="shared" si="4"/>
        <v>2.6823134953897737E-2</v>
      </c>
      <c r="Q24" s="221">
        <v>182</v>
      </c>
      <c r="R24" s="313">
        <v>3302</v>
      </c>
      <c r="S24" s="34">
        <f t="shared" si="6"/>
        <v>5.5118110236220472E-2</v>
      </c>
      <c r="T24" s="221">
        <f t="shared" si="5"/>
        <v>3875</v>
      </c>
      <c r="U24" s="248">
        <f t="shared" si="5"/>
        <v>356597</v>
      </c>
      <c r="V24" s="34">
        <f t="shared" si="3"/>
        <v>1.0866608524468798E-2</v>
      </c>
    </row>
    <row r="25" spans="1:24" s="172" customFormat="1">
      <c r="A25" s="320">
        <v>2016</v>
      </c>
      <c r="B25" s="221">
        <v>799</v>
      </c>
      <c r="C25" s="313">
        <v>33593</v>
      </c>
      <c r="D25" s="34">
        <f t="shared" si="0"/>
        <v>2.3784717054148186E-2</v>
      </c>
      <c r="E25" s="221">
        <v>415</v>
      </c>
      <c r="F25" s="313">
        <v>34259</v>
      </c>
      <c r="G25" s="34">
        <f t="shared" si="1"/>
        <v>1.2113605184039231E-2</v>
      </c>
      <c r="H25" s="221">
        <v>61</v>
      </c>
      <c r="I25" s="313">
        <v>1998</v>
      </c>
      <c r="J25" s="34">
        <f t="shared" si="7"/>
        <v>3.0530530530530529E-2</v>
      </c>
      <c r="K25" s="221">
        <v>11</v>
      </c>
      <c r="L25" s="313">
        <v>118</v>
      </c>
      <c r="M25" s="34">
        <f t="shared" si="2"/>
        <v>9.3220338983050849E-2</v>
      </c>
      <c r="N25" s="221">
        <v>5</v>
      </c>
      <c r="O25" s="313">
        <v>157</v>
      </c>
      <c r="P25" s="34">
        <f t="shared" si="4"/>
        <v>3.1847133757961783E-2</v>
      </c>
      <c r="Q25" s="221">
        <v>38</v>
      </c>
      <c r="R25" s="313">
        <v>353</v>
      </c>
      <c r="S25" s="34">
        <f t="shared" si="6"/>
        <v>0.10764872521246459</v>
      </c>
      <c r="T25" s="221">
        <f t="shared" si="5"/>
        <v>1329</v>
      </c>
      <c r="U25" s="248">
        <f t="shared" si="5"/>
        <v>70478</v>
      </c>
      <c r="V25" s="34">
        <f t="shared" si="3"/>
        <v>1.8856948267544481E-2</v>
      </c>
    </row>
    <row r="26" spans="1:24" s="172" customFormat="1" ht="13.5" thickBot="1">
      <c r="A26" s="320">
        <v>2017</v>
      </c>
      <c r="B26" s="237">
        <v>63</v>
      </c>
      <c r="C26" s="317">
        <v>575</v>
      </c>
      <c r="D26" s="41">
        <f t="shared" si="0"/>
        <v>0.10956521739130434</v>
      </c>
      <c r="E26" s="237">
        <v>21</v>
      </c>
      <c r="F26" s="313">
        <v>109</v>
      </c>
      <c r="G26" s="41">
        <f t="shared" si="1"/>
        <v>0.19266055045871561</v>
      </c>
      <c r="H26" s="237">
        <v>0</v>
      </c>
      <c r="I26" s="317">
        <v>3</v>
      </c>
      <c r="J26" s="41">
        <f t="shared" si="7"/>
        <v>0</v>
      </c>
      <c r="K26" s="237">
        <v>0</v>
      </c>
      <c r="L26" s="317">
        <v>0</v>
      </c>
      <c r="M26" s="41" t="str">
        <f t="shared" si="2"/>
        <v>NA</v>
      </c>
      <c r="N26" s="237">
        <v>0</v>
      </c>
      <c r="O26" s="317">
        <v>0</v>
      </c>
      <c r="P26" s="41" t="str">
        <f t="shared" si="4"/>
        <v>NA</v>
      </c>
      <c r="Q26" s="237">
        <v>0</v>
      </c>
      <c r="R26" s="317">
        <v>2</v>
      </c>
      <c r="S26" s="41">
        <f t="shared" si="6"/>
        <v>0</v>
      </c>
      <c r="T26" s="237">
        <f t="shared" si="5"/>
        <v>84</v>
      </c>
      <c r="U26" s="250">
        <f t="shared" si="5"/>
        <v>689</v>
      </c>
      <c r="V26" s="41">
        <f t="shared" si="3"/>
        <v>0.12191582002902758</v>
      </c>
    </row>
    <row r="27" spans="1:24" s="172" customFormat="1" ht="13.5" thickBot="1">
      <c r="A27" s="35" t="s">
        <v>6</v>
      </c>
      <c r="B27" s="115">
        <f>SUM(B11:B26)</f>
        <v>69669</v>
      </c>
      <c r="C27" s="161">
        <f>SUM(C11:C26)</f>
        <v>1845387</v>
      </c>
      <c r="D27" s="42">
        <f>B27/C27</f>
        <v>3.775305667591676E-2</v>
      </c>
      <c r="E27" s="115">
        <f>SUM(E11:E26)</f>
        <v>54818</v>
      </c>
      <c r="F27" s="161">
        <f>SUM(F11:F26)</f>
        <v>1632614</v>
      </c>
      <c r="G27" s="42">
        <f>E27/F27</f>
        <v>3.3576828325617689E-2</v>
      </c>
      <c r="H27" s="115">
        <f>SUM(H11:H26)</f>
        <v>3371</v>
      </c>
      <c r="I27" s="161">
        <f>SUM(I11:I26)</f>
        <v>79831</v>
      </c>
      <c r="J27" s="42">
        <f>H27/I27</f>
        <v>4.2226703912014128E-2</v>
      </c>
      <c r="K27" s="115">
        <f>SUM(K11:K26)</f>
        <v>668</v>
      </c>
      <c r="L27" s="161">
        <f>SUM(L11:L26)</f>
        <v>13586</v>
      </c>
      <c r="M27" s="42">
        <f>K27/L27</f>
        <v>4.9168261445605772E-2</v>
      </c>
      <c r="N27" s="115">
        <f>SUM(N11:N26)</f>
        <v>275</v>
      </c>
      <c r="O27" s="161">
        <f>SUM(O11:O26)</f>
        <v>4868</v>
      </c>
      <c r="P27" s="42">
        <f>N27/O27</f>
        <v>5.6491372226787184E-2</v>
      </c>
      <c r="Q27" s="115">
        <f>SUM(Q11:Q26)</f>
        <v>1620</v>
      </c>
      <c r="R27" s="161">
        <f>SUM(R11:R26)</f>
        <v>19043</v>
      </c>
      <c r="S27" s="42">
        <f>Q27/R27</f>
        <v>8.5070629627684718E-2</v>
      </c>
      <c r="T27" s="115">
        <f>SUM(T11:T26)</f>
        <v>130421</v>
      </c>
      <c r="U27" s="161">
        <f>SUM(U11:U26)</f>
        <v>3595329</v>
      </c>
      <c r="V27" s="42">
        <f>T27/U27</f>
        <v>3.6275122527034381E-2</v>
      </c>
    </row>
    <row r="28" spans="1:24" s="172" customFormat="1">
      <c r="A28" s="448"/>
      <c r="B28" s="343"/>
      <c r="C28" s="343"/>
      <c r="D28" s="449"/>
      <c r="E28" s="343"/>
      <c r="F28" s="343"/>
      <c r="G28" s="449"/>
      <c r="H28" s="343"/>
      <c r="I28" s="343"/>
      <c r="J28" s="449"/>
      <c r="K28" s="343"/>
      <c r="L28" s="343"/>
      <c r="M28" s="449"/>
      <c r="N28" s="343"/>
      <c r="O28" s="343"/>
      <c r="P28" s="449"/>
      <c r="Q28" s="343"/>
      <c r="R28" s="343"/>
      <c r="S28" s="449"/>
      <c r="T28" s="343"/>
      <c r="U28" s="343"/>
      <c r="V28" s="449"/>
    </row>
    <row r="29" spans="1:24" s="172" customFormat="1">
      <c r="A29" s="448"/>
      <c r="B29" s="343"/>
      <c r="C29" s="343"/>
      <c r="D29" s="449"/>
      <c r="E29" s="343"/>
      <c r="F29" s="343"/>
      <c r="G29" s="449"/>
      <c r="H29" s="343"/>
      <c r="I29" s="343"/>
      <c r="J29" s="449"/>
      <c r="K29" s="343"/>
      <c r="L29" s="343"/>
      <c r="M29" s="449"/>
      <c r="N29" s="343"/>
      <c r="O29" s="343"/>
      <c r="P29" s="449"/>
      <c r="Q29" s="343"/>
      <c r="R29" s="343"/>
      <c r="S29" s="449"/>
      <c r="T29" s="343"/>
      <c r="U29" s="343"/>
      <c r="V29" s="449"/>
    </row>
    <row r="30" spans="1:24" s="172" customFormat="1">
      <c r="A30" s="214"/>
      <c r="B30" s="241"/>
      <c r="C30" s="241"/>
      <c r="D30" s="246"/>
      <c r="E30" s="241"/>
      <c r="F30" s="241"/>
      <c r="G30" s="246"/>
      <c r="H30" s="241"/>
      <c r="I30" s="241"/>
      <c r="J30" s="246"/>
      <c r="K30" s="247"/>
      <c r="L30" s="247"/>
      <c r="M30" s="247"/>
      <c r="N30" s="241"/>
      <c r="O30" s="241"/>
      <c r="P30" s="246"/>
      <c r="Q30" s="241"/>
      <c r="R30" s="241"/>
      <c r="S30" s="246"/>
      <c r="T30" s="392"/>
      <c r="U30" s="392"/>
      <c r="V30" s="393"/>
      <c r="W30" s="241"/>
      <c r="X30" s="241"/>
    </row>
    <row r="32" spans="1:24">
      <c r="Q32" s="229"/>
      <c r="R32" s="229"/>
      <c r="S32" s="229"/>
      <c r="T32" s="229"/>
      <c r="U32" s="229"/>
      <c r="V32" s="229"/>
      <c r="W32" s="229"/>
      <c r="X32" s="229"/>
    </row>
    <row r="33" spans="1:24" ht="12.75" customHeight="1">
      <c r="A33" s="173"/>
      <c r="Q33" s="373"/>
      <c r="R33" s="373"/>
      <c r="S33" s="373"/>
      <c r="T33" s="373"/>
      <c r="U33" s="373"/>
      <c r="V33" s="373"/>
      <c r="W33" s="373"/>
      <c r="X33" s="373"/>
    </row>
    <row r="34" spans="1:24">
      <c r="P34" s="171"/>
    </row>
    <row r="35" spans="1:24">
      <c r="P35" s="171"/>
    </row>
    <row r="36" spans="1:24">
      <c r="P36" s="171"/>
    </row>
    <row r="37" spans="1:24">
      <c r="P37" s="171"/>
    </row>
    <row r="38" spans="1:24">
      <c r="P38" s="171"/>
    </row>
    <row r="39" spans="1:24">
      <c r="P39" s="171"/>
    </row>
    <row r="40" spans="1:24">
      <c r="P40" s="171"/>
    </row>
    <row r="41" spans="1:24">
      <c r="P41" s="171"/>
    </row>
    <row r="42" spans="1:24">
      <c r="P42" s="171"/>
    </row>
    <row r="43" spans="1:24">
      <c r="P43" s="171"/>
    </row>
    <row r="44" spans="1:24">
      <c r="P44" s="171"/>
    </row>
    <row r="45" spans="1:24">
      <c r="P45" s="171"/>
    </row>
    <row r="46" spans="1:24">
      <c r="P46" s="171"/>
    </row>
    <row r="47" spans="1:24">
      <c r="P47" s="171"/>
    </row>
    <row r="48" spans="1:24">
      <c r="P48" s="171"/>
    </row>
    <row r="49" spans="16:16">
      <c r="P49" s="171"/>
    </row>
    <row r="50" spans="16:16">
      <c r="P50" s="171"/>
    </row>
    <row r="51" spans="16:16">
      <c r="P51" s="171"/>
    </row>
    <row r="52" spans="16:16">
      <c r="P52" s="171"/>
    </row>
    <row r="53" spans="16:16">
      <c r="P53" s="171"/>
    </row>
    <row r="54" spans="16:16">
      <c r="P54" s="171"/>
    </row>
    <row r="55" spans="16:16">
      <c r="P55" s="171"/>
    </row>
    <row r="56" spans="16:16" ht="12.75" customHeight="1">
      <c r="P56" s="171"/>
    </row>
    <row r="57" spans="16:16">
      <c r="P57" s="171"/>
    </row>
    <row r="58" spans="16:16">
      <c r="P58" s="171"/>
    </row>
    <row r="59" spans="16:16">
      <c r="P59" s="171"/>
    </row>
    <row r="60" spans="16:16">
      <c r="P60" s="171"/>
    </row>
    <row r="61" spans="16:16">
      <c r="P61" s="171"/>
    </row>
  </sheetData>
  <mergeCells count="10">
    <mergeCell ref="A2:S3"/>
    <mergeCell ref="A5:V7"/>
    <mergeCell ref="N9:P9"/>
    <mergeCell ref="T9:V9"/>
    <mergeCell ref="B9:D9"/>
    <mergeCell ref="Q9:S9"/>
    <mergeCell ref="A9:A10"/>
    <mergeCell ref="K9:M9"/>
    <mergeCell ref="E9:G9"/>
    <mergeCell ref="H9:J9"/>
  </mergeCells>
  <phoneticPr fontId="0" type="noConversion"/>
  <pageMargins left="0.75" right="0.75" top="1" bottom="1" header="0.5" footer="0.5"/>
  <pageSetup scale="39" orientation="portrait" r:id="rId1"/>
  <headerFooter alignWithMargins="0">
    <oddFooter>&amp;C&amp;14B-&amp;P-4</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2">
    <pageSetUpPr fitToPage="1"/>
  </sheetPr>
  <dimension ref="A1:X73"/>
  <sheetViews>
    <sheetView zoomScale="80" zoomScaleNormal="80" workbookViewId="0"/>
  </sheetViews>
  <sheetFormatPr defaultColWidth="7.5703125" defaultRowHeight="12.75"/>
  <cols>
    <col min="1" max="1" width="10.28515625" style="298" customWidth="1"/>
    <col min="2" max="2" width="9.42578125" style="374" customWidth="1"/>
    <col min="3" max="3" width="10.5703125" style="374" customWidth="1"/>
    <col min="4" max="4" width="10.7109375" style="374" customWidth="1"/>
    <col min="5" max="5" width="9.42578125" style="374" customWidth="1"/>
    <col min="6" max="6" width="10.7109375" style="374" customWidth="1"/>
    <col min="7" max="7" width="11" style="374" customWidth="1"/>
    <col min="8" max="8" width="9.42578125" style="374" customWidth="1"/>
    <col min="9" max="10" width="10.5703125" style="374" customWidth="1"/>
    <col min="11" max="11" width="9.42578125" style="374" customWidth="1"/>
    <col min="12" max="13" width="10.85546875" style="374" customWidth="1"/>
    <col min="14" max="14" width="9.42578125" style="374" customWidth="1"/>
    <col min="15" max="15" width="10.42578125" style="374" customWidth="1"/>
    <col min="16" max="16" width="10.5703125" style="374" customWidth="1"/>
    <col min="17" max="17" width="9.42578125" style="298" customWidth="1"/>
    <col min="18" max="18" width="11.140625" style="298" customWidth="1"/>
    <col min="19" max="19" width="10.85546875" style="298" customWidth="1"/>
    <col min="20" max="20" width="9.42578125" style="298" customWidth="1"/>
    <col min="21" max="21" width="10.140625" style="298" customWidth="1"/>
    <col min="22" max="22" width="10.85546875" style="298" customWidth="1"/>
    <col min="23" max="16384" width="7.5703125" style="298"/>
  </cols>
  <sheetData>
    <row r="1" spans="1:22" ht="26.25">
      <c r="A1" s="219" t="s">
        <v>199</v>
      </c>
    </row>
    <row r="2" spans="1:22" ht="18" customHeight="1">
      <c r="A2" s="615" t="s">
        <v>214</v>
      </c>
      <c r="B2" s="615"/>
      <c r="C2" s="615"/>
      <c r="D2" s="615"/>
      <c r="E2" s="615"/>
      <c r="F2" s="615"/>
      <c r="G2" s="615"/>
      <c r="H2" s="615"/>
      <c r="I2" s="615"/>
      <c r="J2" s="615"/>
      <c r="K2" s="615"/>
      <c r="L2" s="615"/>
      <c r="M2" s="615"/>
      <c r="N2" s="615"/>
      <c r="O2" s="615"/>
      <c r="P2" s="615"/>
      <c r="Q2" s="615"/>
      <c r="R2" s="615"/>
      <c r="S2" s="615"/>
      <c r="T2" s="615"/>
      <c r="U2" s="615"/>
      <c r="V2" s="615"/>
    </row>
    <row r="3" spans="1:22" ht="18" customHeight="1">
      <c r="A3" s="615"/>
      <c r="B3" s="615"/>
      <c r="C3" s="615"/>
      <c r="D3" s="615"/>
      <c r="E3" s="615"/>
      <c r="F3" s="615"/>
      <c r="G3" s="615"/>
      <c r="H3" s="615"/>
      <c r="I3" s="615"/>
      <c r="J3" s="615"/>
      <c r="K3" s="615"/>
      <c r="L3" s="615"/>
      <c r="M3" s="615"/>
      <c r="N3" s="615"/>
      <c r="O3" s="615"/>
      <c r="P3" s="615"/>
      <c r="Q3" s="615"/>
      <c r="R3" s="615"/>
      <c r="S3" s="615"/>
      <c r="T3" s="615"/>
      <c r="U3" s="615"/>
      <c r="V3" s="615"/>
    </row>
    <row r="4" spans="1:22" ht="14.25">
      <c r="A4" s="12"/>
      <c r="B4" s="11"/>
      <c r="C4" s="11"/>
      <c r="D4" s="11"/>
      <c r="E4" s="11"/>
      <c r="F4" s="11"/>
      <c r="G4" s="11"/>
      <c r="H4" s="11"/>
      <c r="I4" s="11"/>
      <c r="J4" s="11"/>
      <c r="K4" s="11"/>
      <c r="L4" s="11"/>
      <c r="M4" s="11"/>
      <c r="N4" s="11"/>
      <c r="O4" s="11"/>
      <c r="P4" s="11"/>
    </row>
    <row r="5" spans="1:22">
      <c r="A5" s="602" t="s">
        <v>198</v>
      </c>
      <c r="B5" s="602"/>
      <c r="C5" s="602"/>
      <c r="D5" s="602"/>
      <c r="E5" s="602"/>
      <c r="F5" s="602"/>
      <c r="G5" s="602"/>
      <c r="H5" s="602"/>
      <c r="I5" s="602"/>
      <c r="J5" s="602"/>
      <c r="K5" s="602"/>
      <c r="L5" s="602"/>
      <c r="M5" s="602"/>
      <c r="N5" s="602"/>
      <c r="O5" s="602"/>
      <c r="P5" s="602"/>
      <c r="Q5" s="602"/>
      <c r="R5" s="602"/>
      <c r="S5" s="602"/>
      <c r="T5" s="602"/>
      <c r="U5" s="602"/>
      <c r="V5" s="602"/>
    </row>
    <row r="6" spans="1:22">
      <c r="A6" s="602"/>
      <c r="B6" s="602"/>
      <c r="C6" s="602"/>
      <c r="D6" s="602"/>
      <c r="E6" s="602"/>
      <c r="F6" s="602"/>
      <c r="G6" s="602"/>
      <c r="H6" s="602"/>
      <c r="I6" s="602"/>
      <c r="J6" s="602"/>
      <c r="K6" s="602"/>
      <c r="L6" s="602"/>
      <c r="M6" s="602"/>
      <c r="N6" s="602"/>
      <c r="O6" s="602"/>
      <c r="P6" s="602"/>
      <c r="Q6" s="602"/>
      <c r="R6" s="602"/>
      <c r="S6" s="602"/>
      <c r="T6" s="602"/>
      <c r="U6" s="602"/>
      <c r="V6" s="602"/>
    </row>
    <row r="7" spans="1:22" ht="18" customHeight="1">
      <c r="A7" s="602"/>
      <c r="B7" s="602"/>
      <c r="C7" s="602"/>
      <c r="D7" s="602"/>
      <c r="E7" s="602"/>
      <c r="F7" s="602"/>
      <c r="G7" s="602"/>
      <c r="H7" s="602"/>
      <c r="I7" s="602"/>
      <c r="J7" s="602"/>
      <c r="K7" s="602"/>
      <c r="L7" s="602"/>
      <c r="M7" s="602"/>
      <c r="N7" s="602"/>
      <c r="O7" s="602"/>
      <c r="P7" s="602"/>
      <c r="Q7" s="602"/>
      <c r="R7" s="602"/>
      <c r="S7" s="602"/>
      <c r="T7" s="602"/>
      <c r="U7" s="602"/>
      <c r="V7" s="602"/>
    </row>
    <row r="8" spans="1:22" ht="15" thickBot="1">
      <c r="A8" s="1"/>
      <c r="B8" s="11"/>
      <c r="C8" s="11"/>
      <c r="D8" s="11"/>
      <c r="E8" s="11"/>
      <c r="F8" s="11"/>
      <c r="G8" s="11"/>
      <c r="H8" s="11"/>
      <c r="I8" s="11"/>
      <c r="J8" s="11"/>
      <c r="K8" s="11"/>
      <c r="L8" s="11"/>
      <c r="M8" s="11"/>
      <c r="N8" s="11"/>
      <c r="O8" s="11"/>
      <c r="P8" s="11"/>
    </row>
    <row r="9" spans="1:22" ht="13.5" customHeight="1">
      <c r="A9" s="610" t="s">
        <v>7</v>
      </c>
      <c r="B9" s="613" t="s">
        <v>12</v>
      </c>
      <c r="C9" s="589"/>
      <c r="D9" s="590"/>
      <c r="E9" s="613" t="s">
        <v>102</v>
      </c>
      <c r="F9" s="589"/>
      <c r="G9" s="590"/>
      <c r="H9" s="613" t="s">
        <v>104</v>
      </c>
      <c r="I9" s="589"/>
      <c r="J9" s="590"/>
      <c r="K9" s="613" t="s">
        <v>101</v>
      </c>
      <c r="L9" s="589"/>
      <c r="M9" s="590"/>
      <c r="N9" s="613" t="s">
        <v>103</v>
      </c>
      <c r="O9" s="589"/>
      <c r="P9" s="590"/>
      <c r="Q9" s="613" t="s">
        <v>105</v>
      </c>
      <c r="R9" s="589"/>
      <c r="S9" s="590"/>
      <c r="T9" s="613" t="s">
        <v>6</v>
      </c>
      <c r="U9" s="589"/>
      <c r="V9" s="590"/>
    </row>
    <row r="10" spans="1:22" ht="42.75" customHeight="1" thickBot="1">
      <c r="A10" s="616"/>
      <c r="B10" s="225" t="s">
        <v>107</v>
      </c>
      <c r="C10" s="226" t="s">
        <v>128</v>
      </c>
      <c r="D10" s="227" t="s">
        <v>147</v>
      </c>
      <c r="E10" s="225" t="s">
        <v>107</v>
      </c>
      <c r="F10" s="226" t="s">
        <v>128</v>
      </c>
      <c r="G10" s="227" t="s">
        <v>147</v>
      </c>
      <c r="H10" s="225" t="s">
        <v>107</v>
      </c>
      <c r="I10" s="226" t="s">
        <v>128</v>
      </c>
      <c r="J10" s="227" t="s">
        <v>147</v>
      </c>
      <c r="K10" s="225" t="s">
        <v>107</v>
      </c>
      <c r="L10" s="226" t="s">
        <v>128</v>
      </c>
      <c r="M10" s="227" t="s">
        <v>147</v>
      </c>
      <c r="N10" s="225" t="s">
        <v>107</v>
      </c>
      <c r="O10" s="226" t="s">
        <v>128</v>
      </c>
      <c r="P10" s="227" t="s">
        <v>147</v>
      </c>
      <c r="Q10" s="225" t="s">
        <v>107</v>
      </c>
      <c r="R10" s="226" t="s">
        <v>128</v>
      </c>
      <c r="S10" s="227" t="s">
        <v>147</v>
      </c>
      <c r="T10" s="225" t="s">
        <v>107</v>
      </c>
      <c r="U10" s="226" t="s">
        <v>128</v>
      </c>
      <c r="V10" s="227" t="s">
        <v>147</v>
      </c>
    </row>
    <row r="11" spans="1:22" s="378" customFormat="1">
      <c r="A11" s="375">
        <v>2002</v>
      </c>
      <c r="B11" s="376">
        <v>1594</v>
      </c>
      <c r="C11" s="377">
        <v>10505</v>
      </c>
      <c r="D11" s="302">
        <f t="shared" ref="D11:D22" si="0">IF(C11=0, "NA", B11/C11)</f>
        <v>0.15173726796763445</v>
      </c>
      <c r="E11" s="376">
        <v>1239</v>
      </c>
      <c r="F11" s="377">
        <v>8102</v>
      </c>
      <c r="G11" s="302">
        <f t="shared" ref="G11:G22" si="1">IF(F11=0, "NA", E11/F11)</f>
        <v>0.15292520365341891</v>
      </c>
      <c r="H11" s="376"/>
      <c r="I11" s="377"/>
      <c r="J11" s="302"/>
      <c r="K11" s="376">
        <v>0</v>
      </c>
      <c r="L11" s="377">
        <v>19</v>
      </c>
      <c r="M11" s="302">
        <f t="shared" ref="M11:M22" si="2">IF(L11=0, "NA", K11/L11)</f>
        <v>0</v>
      </c>
      <c r="N11" s="376">
        <v>0</v>
      </c>
      <c r="O11" s="377">
        <v>0</v>
      </c>
      <c r="P11" s="302" t="s">
        <v>208</v>
      </c>
      <c r="Q11" s="376"/>
      <c r="R11" s="377"/>
      <c r="S11" s="302"/>
      <c r="T11" s="376">
        <f>SUM(Q11,N11,K11,H11,E11,B11)</f>
        <v>2833</v>
      </c>
      <c r="U11" s="377">
        <f>SUM(R11,O11,L11,I11,F11,C11)</f>
        <v>18626</v>
      </c>
      <c r="V11" s="302">
        <f t="shared" ref="V11:V22" si="3">IF(U11=0, "NA", T11/U11)</f>
        <v>0.15209921614946847</v>
      </c>
    </row>
    <row r="12" spans="1:22" s="378" customFormat="1">
      <c r="A12" s="375">
        <v>2003</v>
      </c>
      <c r="B12" s="379">
        <v>1405</v>
      </c>
      <c r="C12" s="380">
        <v>10355</v>
      </c>
      <c r="D12" s="301">
        <f t="shared" si="0"/>
        <v>0.13568324480927088</v>
      </c>
      <c r="E12" s="379">
        <v>1111</v>
      </c>
      <c r="F12" s="380">
        <v>8867</v>
      </c>
      <c r="G12" s="301">
        <f t="shared" si="1"/>
        <v>0.12529604150219917</v>
      </c>
      <c r="H12" s="379"/>
      <c r="I12" s="380"/>
      <c r="J12" s="301"/>
      <c r="K12" s="379">
        <v>0</v>
      </c>
      <c r="L12" s="380">
        <v>17</v>
      </c>
      <c r="M12" s="301">
        <f t="shared" si="2"/>
        <v>0</v>
      </c>
      <c r="N12" s="379">
        <v>0</v>
      </c>
      <c r="O12" s="380">
        <v>0</v>
      </c>
      <c r="P12" s="301" t="s">
        <v>208</v>
      </c>
      <c r="Q12" s="379"/>
      <c r="R12" s="380"/>
      <c r="S12" s="301"/>
      <c r="T12" s="379">
        <f t="shared" ref="T12:T26" si="4">SUM(Q12,N12,K12,H12,E12,B12)</f>
        <v>2516</v>
      </c>
      <c r="U12" s="380">
        <f t="shared" ref="U12:U26" si="5">SUM(R12,O12,L12,I12,F12,C12)</f>
        <v>19239</v>
      </c>
      <c r="V12" s="301">
        <f t="shared" si="3"/>
        <v>0.13077602786007589</v>
      </c>
    </row>
    <row r="13" spans="1:22" s="378" customFormat="1">
      <c r="A13" s="375">
        <v>2004</v>
      </c>
      <c r="B13" s="379">
        <v>1305</v>
      </c>
      <c r="C13" s="380">
        <v>9625</v>
      </c>
      <c r="D13" s="301">
        <f t="shared" si="0"/>
        <v>0.13558441558441559</v>
      </c>
      <c r="E13" s="379">
        <v>1182</v>
      </c>
      <c r="F13" s="380">
        <v>9816</v>
      </c>
      <c r="G13" s="301">
        <f t="shared" si="1"/>
        <v>0.12041564792176039</v>
      </c>
      <c r="H13" s="379"/>
      <c r="I13" s="380"/>
      <c r="J13" s="301"/>
      <c r="K13" s="379">
        <v>0</v>
      </c>
      <c r="L13" s="380">
        <v>12</v>
      </c>
      <c r="M13" s="301">
        <f t="shared" si="2"/>
        <v>0</v>
      </c>
      <c r="N13" s="379">
        <v>0</v>
      </c>
      <c r="O13" s="380">
        <v>0</v>
      </c>
      <c r="P13" s="301" t="s">
        <v>208</v>
      </c>
      <c r="Q13" s="379"/>
      <c r="R13" s="380"/>
      <c r="S13" s="301"/>
      <c r="T13" s="379">
        <f t="shared" si="4"/>
        <v>2487</v>
      </c>
      <c r="U13" s="380">
        <f t="shared" si="5"/>
        <v>19453</v>
      </c>
      <c r="V13" s="301">
        <f t="shared" si="3"/>
        <v>0.12784660463681694</v>
      </c>
    </row>
    <row r="14" spans="1:22" s="378" customFormat="1">
      <c r="A14" s="375">
        <v>2005</v>
      </c>
      <c r="B14" s="379">
        <v>1064</v>
      </c>
      <c r="C14" s="380">
        <v>9268</v>
      </c>
      <c r="D14" s="301">
        <f t="shared" si="0"/>
        <v>0.11480362537764351</v>
      </c>
      <c r="E14" s="379">
        <v>1033</v>
      </c>
      <c r="F14" s="380">
        <v>8851</v>
      </c>
      <c r="G14" s="301">
        <f t="shared" si="1"/>
        <v>0.11670997627386737</v>
      </c>
      <c r="H14" s="379"/>
      <c r="I14" s="380"/>
      <c r="J14" s="301"/>
      <c r="K14" s="379">
        <v>0</v>
      </c>
      <c r="L14" s="380">
        <v>13</v>
      </c>
      <c r="M14" s="301">
        <f t="shared" si="2"/>
        <v>0</v>
      </c>
      <c r="N14" s="379">
        <v>0</v>
      </c>
      <c r="O14" s="380">
        <v>0</v>
      </c>
      <c r="P14" s="301" t="s">
        <v>208</v>
      </c>
      <c r="Q14" s="379"/>
      <c r="R14" s="380"/>
      <c r="S14" s="301"/>
      <c r="T14" s="379">
        <f t="shared" si="4"/>
        <v>2097</v>
      </c>
      <c r="U14" s="380">
        <f t="shared" si="5"/>
        <v>18132</v>
      </c>
      <c r="V14" s="301">
        <f t="shared" si="3"/>
        <v>0.1156518861681006</v>
      </c>
    </row>
    <row r="15" spans="1:22" s="378" customFormat="1">
      <c r="A15" s="375">
        <v>2006</v>
      </c>
      <c r="B15" s="379">
        <v>869</v>
      </c>
      <c r="C15" s="380">
        <v>8277</v>
      </c>
      <c r="D15" s="301">
        <f t="shared" si="0"/>
        <v>0.1049897305787121</v>
      </c>
      <c r="E15" s="379">
        <v>781</v>
      </c>
      <c r="F15" s="380">
        <v>7148</v>
      </c>
      <c r="G15" s="301">
        <f t="shared" si="1"/>
        <v>0.10926133184107442</v>
      </c>
      <c r="H15" s="379"/>
      <c r="I15" s="380"/>
      <c r="J15" s="301"/>
      <c r="K15" s="379">
        <v>0</v>
      </c>
      <c r="L15" s="380">
        <v>9</v>
      </c>
      <c r="M15" s="301">
        <f t="shared" si="2"/>
        <v>0</v>
      </c>
      <c r="N15" s="379">
        <v>0</v>
      </c>
      <c r="O15" s="380">
        <v>2</v>
      </c>
      <c r="P15" s="301">
        <f t="shared" ref="P15:P22" si="6">IF(O15=0, "NA", N15/O15)</f>
        <v>0</v>
      </c>
      <c r="Q15" s="379"/>
      <c r="R15" s="380"/>
      <c r="S15" s="301"/>
      <c r="T15" s="379">
        <f t="shared" si="4"/>
        <v>1650</v>
      </c>
      <c r="U15" s="380">
        <f t="shared" si="5"/>
        <v>15436</v>
      </c>
      <c r="V15" s="301">
        <f t="shared" si="3"/>
        <v>0.1068929774552993</v>
      </c>
    </row>
    <row r="16" spans="1:22" s="378" customFormat="1">
      <c r="A16" s="375">
        <v>2007</v>
      </c>
      <c r="B16" s="379">
        <v>617</v>
      </c>
      <c r="C16" s="380">
        <v>6725</v>
      </c>
      <c r="D16" s="301">
        <f t="shared" si="0"/>
        <v>9.1747211895910785E-2</v>
      </c>
      <c r="E16" s="379">
        <v>576</v>
      </c>
      <c r="F16" s="380">
        <v>5580</v>
      </c>
      <c r="G16" s="301">
        <f t="shared" si="1"/>
        <v>0.1032258064516129</v>
      </c>
      <c r="H16" s="379"/>
      <c r="I16" s="380"/>
      <c r="J16" s="301"/>
      <c r="K16" s="379">
        <v>0</v>
      </c>
      <c r="L16" s="380">
        <v>1</v>
      </c>
      <c r="M16" s="301">
        <f t="shared" si="2"/>
        <v>0</v>
      </c>
      <c r="N16" s="379">
        <v>0</v>
      </c>
      <c r="O16" s="380">
        <v>2</v>
      </c>
      <c r="P16" s="301">
        <f t="shared" si="6"/>
        <v>0</v>
      </c>
      <c r="Q16" s="379">
        <v>7</v>
      </c>
      <c r="R16" s="380">
        <v>206</v>
      </c>
      <c r="S16" s="301">
        <f t="shared" ref="S16:S22" si="7">IF(R16=0, "NA", Q16/R16)</f>
        <v>3.3980582524271843E-2</v>
      </c>
      <c r="T16" s="379">
        <f t="shared" si="4"/>
        <v>1200</v>
      </c>
      <c r="U16" s="380">
        <f t="shared" si="5"/>
        <v>12514</v>
      </c>
      <c r="V16" s="301">
        <f t="shared" si="3"/>
        <v>9.5892600287677807E-2</v>
      </c>
    </row>
    <row r="17" spans="1:24" s="378" customFormat="1">
      <c r="A17" s="375">
        <v>2008</v>
      </c>
      <c r="B17" s="379">
        <v>549</v>
      </c>
      <c r="C17" s="380">
        <v>5786</v>
      </c>
      <c r="D17" s="301">
        <f t="shared" si="0"/>
        <v>9.4884203249222254E-2</v>
      </c>
      <c r="E17" s="379">
        <v>462</v>
      </c>
      <c r="F17" s="380">
        <v>4736</v>
      </c>
      <c r="G17" s="301">
        <f t="shared" si="1"/>
        <v>9.7550675675675672E-2</v>
      </c>
      <c r="H17" s="379">
        <v>98</v>
      </c>
      <c r="I17" s="380">
        <v>867</v>
      </c>
      <c r="J17" s="301">
        <f t="shared" ref="J17:J26" si="8">IF(I17=0, "NA", H17/I17)</f>
        <v>0.11303344867358708</v>
      </c>
      <c r="K17" s="379">
        <v>0</v>
      </c>
      <c r="L17" s="380">
        <v>2</v>
      </c>
      <c r="M17" s="301">
        <f t="shared" si="2"/>
        <v>0</v>
      </c>
      <c r="N17" s="379">
        <v>0</v>
      </c>
      <c r="O17" s="380">
        <v>1</v>
      </c>
      <c r="P17" s="301">
        <f t="shared" si="6"/>
        <v>0</v>
      </c>
      <c r="Q17" s="379">
        <v>54</v>
      </c>
      <c r="R17" s="380">
        <v>290</v>
      </c>
      <c r="S17" s="301">
        <f t="shared" si="7"/>
        <v>0.18620689655172415</v>
      </c>
      <c r="T17" s="379">
        <f t="shared" si="4"/>
        <v>1163</v>
      </c>
      <c r="U17" s="380">
        <f t="shared" si="5"/>
        <v>11682</v>
      </c>
      <c r="V17" s="301">
        <f t="shared" si="3"/>
        <v>9.9554870741311419E-2</v>
      </c>
    </row>
    <row r="18" spans="1:24" s="378" customFormat="1">
      <c r="A18" s="375">
        <v>2009</v>
      </c>
      <c r="B18" s="379">
        <v>471</v>
      </c>
      <c r="C18" s="380">
        <v>4212</v>
      </c>
      <c r="D18" s="301">
        <f t="shared" si="0"/>
        <v>0.11182336182336182</v>
      </c>
      <c r="E18" s="379">
        <v>255</v>
      </c>
      <c r="F18" s="380">
        <v>2713</v>
      </c>
      <c r="G18" s="301">
        <f t="shared" si="1"/>
        <v>9.3991890895687435E-2</v>
      </c>
      <c r="H18" s="379">
        <v>78</v>
      </c>
      <c r="I18" s="380">
        <v>571</v>
      </c>
      <c r="J18" s="301">
        <f t="shared" si="8"/>
        <v>0.13660245183887915</v>
      </c>
      <c r="K18" s="379">
        <v>8</v>
      </c>
      <c r="L18" s="380">
        <v>69</v>
      </c>
      <c r="M18" s="301">
        <f t="shared" si="2"/>
        <v>0.11594202898550725</v>
      </c>
      <c r="N18" s="379">
        <v>7</v>
      </c>
      <c r="O18" s="380">
        <v>26</v>
      </c>
      <c r="P18" s="301">
        <f t="shared" si="6"/>
        <v>0.26923076923076922</v>
      </c>
      <c r="Q18" s="379">
        <v>7</v>
      </c>
      <c r="R18" s="380">
        <v>82</v>
      </c>
      <c r="S18" s="301">
        <f t="shared" si="7"/>
        <v>8.5365853658536592E-2</v>
      </c>
      <c r="T18" s="379">
        <f t="shared" si="4"/>
        <v>826</v>
      </c>
      <c r="U18" s="380">
        <f t="shared" si="5"/>
        <v>7673</v>
      </c>
      <c r="V18" s="301">
        <f t="shared" si="3"/>
        <v>0.10765020200703766</v>
      </c>
    </row>
    <row r="19" spans="1:24" s="378" customFormat="1">
      <c r="A19" s="375">
        <v>2010</v>
      </c>
      <c r="B19" s="379">
        <v>358</v>
      </c>
      <c r="C19" s="380">
        <v>3851</v>
      </c>
      <c r="D19" s="301">
        <f t="shared" si="0"/>
        <v>9.2962866787847306E-2</v>
      </c>
      <c r="E19" s="379">
        <v>254</v>
      </c>
      <c r="F19" s="380">
        <v>2950</v>
      </c>
      <c r="G19" s="301">
        <f t="shared" si="1"/>
        <v>8.610169491525424E-2</v>
      </c>
      <c r="H19" s="379">
        <v>74</v>
      </c>
      <c r="I19" s="380">
        <v>489</v>
      </c>
      <c r="J19" s="301">
        <f t="shared" si="8"/>
        <v>0.15132924335378323</v>
      </c>
      <c r="K19" s="379">
        <v>80</v>
      </c>
      <c r="L19" s="380">
        <v>239</v>
      </c>
      <c r="M19" s="301">
        <f t="shared" si="2"/>
        <v>0.33472803347280333</v>
      </c>
      <c r="N19" s="379">
        <v>23</v>
      </c>
      <c r="O19" s="380">
        <v>60</v>
      </c>
      <c r="P19" s="301">
        <f t="shared" si="6"/>
        <v>0.38333333333333336</v>
      </c>
      <c r="Q19" s="379">
        <v>18</v>
      </c>
      <c r="R19" s="380">
        <v>118</v>
      </c>
      <c r="S19" s="301">
        <f t="shared" si="7"/>
        <v>0.15254237288135594</v>
      </c>
      <c r="T19" s="379">
        <f t="shared" si="4"/>
        <v>807</v>
      </c>
      <c r="U19" s="380">
        <f t="shared" si="5"/>
        <v>7707</v>
      </c>
      <c r="V19" s="301">
        <f t="shared" si="3"/>
        <v>0.1047100038925652</v>
      </c>
    </row>
    <row r="20" spans="1:24" s="378" customFormat="1">
      <c r="A20" s="375">
        <v>2011</v>
      </c>
      <c r="B20" s="379">
        <v>345</v>
      </c>
      <c r="C20" s="380">
        <v>3405</v>
      </c>
      <c r="D20" s="301">
        <f t="shared" si="0"/>
        <v>0.1013215859030837</v>
      </c>
      <c r="E20" s="379">
        <v>236</v>
      </c>
      <c r="F20" s="380">
        <v>3053</v>
      </c>
      <c r="G20" s="301">
        <f t="shared" si="1"/>
        <v>7.7301015394693751E-2</v>
      </c>
      <c r="H20" s="379">
        <v>84</v>
      </c>
      <c r="I20" s="380">
        <v>678</v>
      </c>
      <c r="J20" s="301">
        <f t="shared" si="8"/>
        <v>0.12389380530973451</v>
      </c>
      <c r="K20" s="379">
        <v>52</v>
      </c>
      <c r="L20" s="380">
        <v>149</v>
      </c>
      <c r="M20" s="301">
        <f t="shared" si="2"/>
        <v>0.34899328859060402</v>
      </c>
      <c r="N20" s="379">
        <v>19</v>
      </c>
      <c r="O20" s="380">
        <v>67</v>
      </c>
      <c r="P20" s="301">
        <f t="shared" si="6"/>
        <v>0.28358208955223879</v>
      </c>
      <c r="Q20" s="379">
        <v>121</v>
      </c>
      <c r="R20" s="380">
        <v>482</v>
      </c>
      <c r="S20" s="301">
        <f t="shared" si="7"/>
        <v>0.25103734439834025</v>
      </c>
      <c r="T20" s="379">
        <f t="shared" si="4"/>
        <v>857</v>
      </c>
      <c r="U20" s="380">
        <f t="shared" si="5"/>
        <v>7834</v>
      </c>
      <c r="V20" s="301">
        <f t="shared" si="3"/>
        <v>0.10939494511105438</v>
      </c>
    </row>
    <row r="21" spans="1:24" s="378" customFormat="1">
      <c r="A21" s="375">
        <v>2012</v>
      </c>
      <c r="B21" s="379">
        <v>376</v>
      </c>
      <c r="C21" s="380">
        <v>3641</v>
      </c>
      <c r="D21" s="301">
        <f t="shared" si="0"/>
        <v>0.10326833287558364</v>
      </c>
      <c r="E21" s="379">
        <v>178</v>
      </c>
      <c r="F21" s="380">
        <v>2330</v>
      </c>
      <c r="G21" s="301">
        <f t="shared" si="1"/>
        <v>7.6394849785407726E-2</v>
      </c>
      <c r="H21" s="379">
        <v>55</v>
      </c>
      <c r="I21" s="380">
        <v>472</v>
      </c>
      <c r="J21" s="301">
        <f t="shared" si="8"/>
        <v>0.11652542372881355</v>
      </c>
      <c r="K21" s="379">
        <v>27</v>
      </c>
      <c r="L21" s="380">
        <v>133</v>
      </c>
      <c r="M21" s="301">
        <f t="shared" si="2"/>
        <v>0.20300751879699247</v>
      </c>
      <c r="N21" s="379">
        <v>17</v>
      </c>
      <c r="O21" s="380">
        <v>80</v>
      </c>
      <c r="P21" s="301">
        <f t="shared" si="6"/>
        <v>0.21249999999999999</v>
      </c>
      <c r="Q21" s="379">
        <v>94</v>
      </c>
      <c r="R21" s="380">
        <v>372</v>
      </c>
      <c r="S21" s="301">
        <f t="shared" si="7"/>
        <v>0.25268817204301075</v>
      </c>
      <c r="T21" s="379">
        <f t="shared" si="4"/>
        <v>747</v>
      </c>
      <c r="U21" s="380">
        <f t="shared" si="5"/>
        <v>7028</v>
      </c>
      <c r="V21" s="301">
        <f t="shared" si="3"/>
        <v>0.10628912919749574</v>
      </c>
    </row>
    <row r="22" spans="1:24" s="378" customFormat="1">
      <c r="A22" s="375">
        <v>2013</v>
      </c>
      <c r="B22" s="379">
        <v>434</v>
      </c>
      <c r="C22" s="380">
        <v>4228</v>
      </c>
      <c r="D22" s="301">
        <f t="shared" si="0"/>
        <v>0.10264900662251655</v>
      </c>
      <c r="E22" s="379">
        <v>161</v>
      </c>
      <c r="F22" s="380">
        <v>2039</v>
      </c>
      <c r="G22" s="301">
        <f t="shared" si="1"/>
        <v>7.8960274644433545E-2</v>
      </c>
      <c r="H22" s="379">
        <v>32</v>
      </c>
      <c r="I22" s="380">
        <v>354</v>
      </c>
      <c r="J22" s="301">
        <f t="shared" si="8"/>
        <v>9.03954802259887E-2</v>
      </c>
      <c r="K22" s="379">
        <v>4</v>
      </c>
      <c r="L22" s="380">
        <v>87</v>
      </c>
      <c r="M22" s="301">
        <f t="shared" si="2"/>
        <v>4.5977011494252873E-2</v>
      </c>
      <c r="N22" s="379">
        <v>23</v>
      </c>
      <c r="O22" s="380">
        <v>63</v>
      </c>
      <c r="P22" s="301">
        <f t="shared" si="6"/>
        <v>0.36507936507936506</v>
      </c>
      <c r="Q22" s="379">
        <v>76</v>
      </c>
      <c r="R22" s="380">
        <v>285</v>
      </c>
      <c r="S22" s="301">
        <f t="shared" si="7"/>
        <v>0.26666666666666666</v>
      </c>
      <c r="T22" s="379">
        <f t="shared" si="4"/>
        <v>730</v>
      </c>
      <c r="U22" s="380">
        <f t="shared" si="5"/>
        <v>7056</v>
      </c>
      <c r="V22" s="301">
        <f t="shared" si="3"/>
        <v>0.10345804988662131</v>
      </c>
    </row>
    <row r="23" spans="1:24" s="378" customFormat="1">
      <c r="A23" s="375">
        <v>2014</v>
      </c>
      <c r="B23" s="379">
        <v>228</v>
      </c>
      <c r="C23" s="380">
        <v>2462</v>
      </c>
      <c r="D23" s="301">
        <f>IF(C23=0, "NA", B23/C23)</f>
        <v>9.2607636068237201E-2</v>
      </c>
      <c r="E23" s="379">
        <v>132</v>
      </c>
      <c r="F23" s="380">
        <v>1874</v>
      </c>
      <c r="G23" s="301">
        <f>IF(F23=0, "NA", E23/F23)</f>
        <v>7.0437566702241189E-2</v>
      </c>
      <c r="H23" s="379">
        <v>28</v>
      </c>
      <c r="I23" s="380">
        <v>286</v>
      </c>
      <c r="J23" s="301">
        <f t="shared" si="8"/>
        <v>9.7902097902097904E-2</v>
      </c>
      <c r="K23" s="379">
        <v>17</v>
      </c>
      <c r="L23" s="380">
        <v>90</v>
      </c>
      <c r="M23" s="301">
        <f>IF(L23=0, "NA", K23/L23)</f>
        <v>0.18888888888888888</v>
      </c>
      <c r="N23" s="379">
        <v>12</v>
      </c>
      <c r="O23" s="380">
        <v>72</v>
      </c>
      <c r="P23" s="301">
        <f>IF(O23=0, "NA", N23/O23)</f>
        <v>0.16666666666666666</v>
      </c>
      <c r="Q23" s="379">
        <v>45</v>
      </c>
      <c r="R23" s="380">
        <v>184</v>
      </c>
      <c r="S23" s="301">
        <f>IF(R23=0, "NA", Q23/R23)</f>
        <v>0.24456521739130435</v>
      </c>
      <c r="T23" s="379">
        <f t="shared" si="4"/>
        <v>462</v>
      </c>
      <c r="U23" s="380">
        <f t="shared" si="5"/>
        <v>4968</v>
      </c>
      <c r="V23" s="301">
        <f>IF(U23=0, "NA", T23/U23)</f>
        <v>9.2995169082125601E-2</v>
      </c>
    </row>
    <row r="24" spans="1:24" s="378" customFormat="1">
      <c r="A24" s="375">
        <v>2015</v>
      </c>
      <c r="B24" s="379">
        <v>250</v>
      </c>
      <c r="C24" s="380">
        <v>2266</v>
      </c>
      <c r="D24" s="301">
        <f>IF(C24=0, "NA", B24/C24)</f>
        <v>0.11032656663724624</v>
      </c>
      <c r="E24" s="379">
        <v>104</v>
      </c>
      <c r="F24" s="380">
        <v>1388</v>
      </c>
      <c r="G24" s="301">
        <f>IF(F24=0, "NA", E24/F24)</f>
        <v>7.492795389048991E-2</v>
      </c>
      <c r="H24" s="379">
        <v>47</v>
      </c>
      <c r="I24" s="380">
        <v>370</v>
      </c>
      <c r="J24" s="301">
        <f t="shared" si="8"/>
        <v>0.12702702702702703</v>
      </c>
      <c r="K24" s="379">
        <v>5</v>
      </c>
      <c r="L24" s="380">
        <v>30</v>
      </c>
      <c r="M24" s="301">
        <f>IF(L24=0, "NA", K24/L24)</f>
        <v>0.16666666666666666</v>
      </c>
      <c r="N24" s="379">
        <v>11</v>
      </c>
      <c r="O24" s="380">
        <v>46</v>
      </c>
      <c r="P24" s="301">
        <f>IF(O24=0, "NA", N24/O24)</f>
        <v>0.2391304347826087</v>
      </c>
      <c r="Q24" s="379">
        <v>55</v>
      </c>
      <c r="R24" s="380">
        <v>211</v>
      </c>
      <c r="S24" s="301">
        <f>IF(R24=0, "NA", Q24/R24)</f>
        <v>0.26066350710900477</v>
      </c>
      <c r="T24" s="379">
        <f t="shared" si="4"/>
        <v>472</v>
      </c>
      <c r="U24" s="380">
        <f t="shared" si="5"/>
        <v>4311</v>
      </c>
      <c r="V24" s="301">
        <f>IF(U24=0, "NA", T24/U24)</f>
        <v>0.10948735792159592</v>
      </c>
    </row>
    <row r="25" spans="1:24" s="378" customFormat="1">
      <c r="A25" s="375">
        <v>2016</v>
      </c>
      <c r="B25" s="379">
        <v>91</v>
      </c>
      <c r="C25" s="380">
        <v>771</v>
      </c>
      <c r="D25" s="301">
        <f>IF(C25=0, "NA", B25/C25)</f>
        <v>0.11802853437094682</v>
      </c>
      <c r="E25" s="379">
        <v>51</v>
      </c>
      <c r="F25" s="380">
        <v>439</v>
      </c>
      <c r="G25" s="301">
        <f>IF(F25=0, "NA", E25/F25)</f>
        <v>0.11617312072892938</v>
      </c>
      <c r="H25" s="379">
        <v>10</v>
      </c>
      <c r="I25" s="380">
        <v>65</v>
      </c>
      <c r="J25" s="301">
        <f t="shared" si="8"/>
        <v>0.15384615384615385</v>
      </c>
      <c r="K25" s="379">
        <v>3</v>
      </c>
      <c r="L25" s="380">
        <v>10</v>
      </c>
      <c r="M25" s="301">
        <f>IF(L25=0, "NA", K25/L25)</f>
        <v>0.3</v>
      </c>
      <c r="N25" s="379">
        <v>1</v>
      </c>
      <c r="O25" s="380">
        <v>6</v>
      </c>
      <c r="P25" s="301">
        <f>IF(O25=0, "NA", N25/O25)</f>
        <v>0.16666666666666666</v>
      </c>
      <c r="Q25" s="379">
        <v>11</v>
      </c>
      <c r="R25" s="380">
        <v>37</v>
      </c>
      <c r="S25" s="301">
        <f>IF(R25=0, "NA", Q25/R25)</f>
        <v>0.29729729729729731</v>
      </c>
      <c r="T25" s="379">
        <f t="shared" si="4"/>
        <v>167</v>
      </c>
      <c r="U25" s="380">
        <f t="shared" si="5"/>
        <v>1328</v>
      </c>
      <c r="V25" s="301">
        <f>IF(U25=0, "NA", T25/U25)</f>
        <v>0.12575301204819278</v>
      </c>
    </row>
    <row r="26" spans="1:24" s="378" customFormat="1" ht="13.5" thickBot="1">
      <c r="A26" s="375">
        <v>2017</v>
      </c>
      <c r="B26" s="381">
        <v>14</v>
      </c>
      <c r="C26" s="382">
        <v>58</v>
      </c>
      <c r="D26" s="383">
        <f>IF(C26=0, "NA", B26/C26)</f>
        <v>0.2413793103448276</v>
      </c>
      <c r="E26" s="381">
        <v>3</v>
      </c>
      <c r="F26" s="382">
        <v>22</v>
      </c>
      <c r="G26" s="383">
        <f>IF(F26=0, "NA", E26/F26)</f>
        <v>0.13636363636363635</v>
      </c>
      <c r="H26" s="381">
        <v>0</v>
      </c>
      <c r="I26" s="382">
        <v>0</v>
      </c>
      <c r="J26" s="383" t="str">
        <f t="shared" si="8"/>
        <v>NA</v>
      </c>
      <c r="K26" s="381">
        <v>0</v>
      </c>
      <c r="L26" s="382">
        <v>0</v>
      </c>
      <c r="M26" s="383" t="str">
        <f>IF(L26=0, "NA", K26/L26)</f>
        <v>NA</v>
      </c>
      <c r="N26" s="381">
        <v>0</v>
      </c>
      <c r="O26" s="382">
        <v>0</v>
      </c>
      <c r="P26" s="383" t="str">
        <f>IF(O26=0, "NA", N26/O26)</f>
        <v>NA</v>
      </c>
      <c r="Q26" s="381">
        <v>0</v>
      </c>
      <c r="R26" s="382">
        <v>0</v>
      </c>
      <c r="S26" s="383" t="str">
        <f>IF(R26=0, "NA", Q26/R26)</f>
        <v>NA</v>
      </c>
      <c r="T26" s="381">
        <f t="shared" si="4"/>
        <v>17</v>
      </c>
      <c r="U26" s="382">
        <f t="shared" si="5"/>
        <v>80</v>
      </c>
      <c r="V26" s="383">
        <f>IF(U26=0, "NA", T26/U26)</f>
        <v>0.21249999999999999</v>
      </c>
    </row>
    <row r="27" spans="1:24" s="378" customFormat="1" ht="13.5" thickBot="1">
      <c r="A27" s="274" t="s">
        <v>6</v>
      </c>
      <c r="B27" s="115">
        <f>SUM(B11:B26)</f>
        <v>9970</v>
      </c>
      <c r="C27" s="161">
        <f>SUM(C11:C26)</f>
        <v>85435</v>
      </c>
      <c r="D27" s="42">
        <f>B27/C27</f>
        <v>0.11669690407912447</v>
      </c>
      <c r="E27" s="115">
        <f>SUM(E11:E26)</f>
        <v>7758</v>
      </c>
      <c r="F27" s="161">
        <f>SUM(F11:F26)</f>
        <v>69908</v>
      </c>
      <c r="G27" s="42">
        <f>E27/F27</f>
        <v>0.11097442352806546</v>
      </c>
      <c r="H27" s="115">
        <f>SUM(H11:H26)</f>
        <v>506</v>
      </c>
      <c r="I27" s="161">
        <f>SUM(I11:I26)</f>
        <v>4152</v>
      </c>
      <c r="J27" s="42">
        <f>H27/I27</f>
        <v>0.12186897880539499</v>
      </c>
      <c r="K27" s="115">
        <f>SUM(K11:K26)</f>
        <v>196</v>
      </c>
      <c r="L27" s="161">
        <f>SUM(L11:L26)</f>
        <v>880</v>
      </c>
      <c r="M27" s="42">
        <f>K27/L27</f>
        <v>0.22272727272727272</v>
      </c>
      <c r="N27" s="115">
        <f>SUM(N11:N26)</f>
        <v>113</v>
      </c>
      <c r="O27" s="161">
        <f>SUM(O11:O26)</f>
        <v>425</v>
      </c>
      <c r="P27" s="42">
        <f>N27/O27</f>
        <v>0.26588235294117646</v>
      </c>
      <c r="Q27" s="115">
        <f>SUM(Q11:Q26)</f>
        <v>488</v>
      </c>
      <c r="R27" s="161">
        <f>SUM(R11:R26)</f>
        <v>2267</v>
      </c>
      <c r="S27" s="42">
        <f>Q27/R27</f>
        <v>0.21526246140273489</v>
      </c>
      <c r="T27" s="115">
        <f>SUM(T11:T26)</f>
        <v>19031</v>
      </c>
      <c r="U27" s="161">
        <f>SUM(U11:U26)</f>
        <v>163067</v>
      </c>
      <c r="V27" s="42">
        <f>T27/U27</f>
        <v>0.11670662979020893</v>
      </c>
    </row>
    <row r="28" spans="1:24" s="378" customFormat="1">
      <c r="A28" s="448"/>
      <c r="B28" s="343"/>
      <c r="C28" s="343"/>
      <c r="D28" s="449"/>
      <c r="E28" s="343"/>
      <c r="F28" s="343"/>
      <c r="G28" s="449"/>
      <c r="H28" s="343"/>
      <c r="I28" s="343"/>
      <c r="J28" s="449"/>
      <c r="K28" s="343"/>
      <c r="L28" s="343"/>
      <c r="M28" s="449"/>
      <c r="N28" s="343"/>
      <c r="O28" s="343"/>
      <c r="P28" s="449"/>
      <c r="Q28" s="343"/>
      <c r="R28" s="343"/>
      <c r="S28" s="449"/>
      <c r="T28" s="343"/>
      <c r="U28" s="343"/>
      <c r="V28" s="449"/>
    </row>
    <row r="29" spans="1:24" s="378" customFormat="1">
      <c r="A29" s="364"/>
      <c r="B29" s="384"/>
      <c r="C29" s="384"/>
      <c r="D29" s="327"/>
      <c r="E29" s="384"/>
      <c r="F29" s="384"/>
      <c r="G29" s="327"/>
      <c r="H29" s="384"/>
      <c r="I29" s="384"/>
      <c r="J29" s="327"/>
      <c r="K29" s="384"/>
      <c r="L29" s="384"/>
      <c r="M29" s="327"/>
      <c r="N29" s="384"/>
      <c r="O29" s="384"/>
      <c r="P29" s="327"/>
      <c r="Q29" s="384"/>
      <c r="R29" s="384"/>
      <c r="U29" s="463"/>
    </row>
    <row r="30" spans="1:24" ht="12.75" customHeight="1">
      <c r="G30" s="298"/>
      <c r="H30" s="298"/>
      <c r="I30" s="298"/>
      <c r="J30" s="298"/>
      <c r="K30" s="298"/>
      <c r="L30" s="298"/>
      <c r="M30" s="298"/>
      <c r="N30" s="298"/>
      <c r="O30" s="298"/>
      <c r="P30" s="298"/>
      <c r="Q30" s="294"/>
      <c r="R30" s="294"/>
      <c r="S30" s="294"/>
      <c r="T30" s="294"/>
      <c r="U30" s="388"/>
      <c r="V30" s="388"/>
      <c r="W30" s="294"/>
      <c r="X30" s="294"/>
    </row>
    <row r="31" spans="1:24" ht="12.75" customHeight="1">
      <c r="G31" s="298"/>
      <c r="H31" s="298"/>
      <c r="I31" s="298"/>
      <c r="J31" s="298"/>
      <c r="K31" s="298"/>
      <c r="L31" s="298"/>
      <c r="M31" s="298"/>
      <c r="N31" s="298"/>
      <c r="O31" s="298"/>
      <c r="P31" s="294"/>
      <c r="Q31" s="294"/>
      <c r="R31" s="294"/>
      <c r="S31" s="294"/>
      <c r="T31" s="294"/>
      <c r="U31" s="388"/>
      <c r="V31" s="294"/>
      <c r="W31" s="294"/>
      <c r="X31" s="294"/>
    </row>
    <row r="32" spans="1:24" ht="12.75" customHeight="1">
      <c r="A32" s="385"/>
      <c r="N32" s="298"/>
      <c r="O32" s="298"/>
      <c r="P32" s="298"/>
      <c r="U32" s="464"/>
    </row>
    <row r="33" spans="16:16">
      <c r="P33" s="298"/>
    </row>
    <row r="34" spans="16:16" ht="12.75" customHeight="1">
      <c r="P34" s="298"/>
    </row>
    <row r="35" spans="16:16" ht="12.75" customHeight="1">
      <c r="P35" s="298"/>
    </row>
    <row r="36" spans="16:16" ht="12.75" customHeight="1">
      <c r="P36" s="298"/>
    </row>
    <row r="37" spans="16:16" ht="12.75" customHeight="1">
      <c r="P37" s="298"/>
    </row>
    <row r="38" spans="16:16" ht="12.75" customHeight="1">
      <c r="P38" s="298"/>
    </row>
    <row r="39" spans="16:16">
      <c r="P39" s="298"/>
    </row>
    <row r="40" spans="16:16">
      <c r="P40" s="298"/>
    </row>
    <row r="41" spans="16:16">
      <c r="P41" s="298"/>
    </row>
    <row r="42" spans="16:16">
      <c r="P42" s="298"/>
    </row>
    <row r="43" spans="16:16">
      <c r="P43" s="298"/>
    </row>
    <row r="44" spans="16:16">
      <c r="P44" s="298"/>
    </row>
    <row r="45" spans="16:16">
      <c r="P45" s="298"/>
    </row>
    <row r="46" spans="16:16">
      <c r="P46" s="298"/>
    </row>
    <row r="47" spans="16:16">
      <c r="P47" s="298"/>
    </row>
    <row r="48" spans="16:16">
      <c r="P48" s="298"/>
    </row>
    <row r="49" spans="16:16">
      <c r="P49" s="298"/>
    </row>
    <row r="50" spans="16:16">
      <c r="P50" s="298"/>
    </row>
    <row r="51" spans="16:16">
      <c r="P51" s="298"/>
    </row>
    <row r="52" spans="16:16">
      <c r="P52" s="298"/>
    </row>
    <row r="53" spans="16:16">
      <c r="P53" s="298"/>
    </row>
    <row r="54" spans="16:16" ht="12.75" customHeight="1">
      <c r="P54" s="298"/>
    </row>
    <row r="55" spans="16:16">
      <c r="P55" s="298"/>
    </row>
    <row r="56" spans="16:16">
      <c r="P56" s="298"/>
    </row>
    <row r="57" spans="16:16">
      <c r="P57" s="298"/>
    </row>
    <row r="58" spans="16:16">
      <c r="P58" s="298"/>
    </row>
    <row r="59" spans="16:16">
      <c r="P59" s="298"/>
    </row>
    <row r="60" spans="16:16">
      <c r="P60" s="298"/>
    </row>
    <row r="61" spans="16:16">
      <c r="P61" s="298"/>
    </row>
    <row r="62" spans="16:16">
      <c r="P62" s="298"/>
    </row>
    <row r="63" spans="16:16">
      <c r="P63" s="298"/>
    </row>
    <row r="64" spans="16:16">
      <c r="P64" s="298"/>
    </row>
    <row r="65" spans="16:24">
      <c r="P65" s="298"/>
    </row>
    <row r="66" spans="16:24">
      <c r="P66" s="298"/>
    </row>
    <row r="67" spans="16:24">
      <c r="P67" s="298"/>
    </row>
    <row r="68" spans="16:24">
      <c r="P68" s="298"/>
    </row>
    <row r="69" spans="16:24">
      <c r="P69" s="298"/>
    </row>
    <row r="70" spans="16:24">
      <c r="P70" s="298"/>
    </row>
    <row r="71" spans="16:24">
      <c r="P71" s="298"/>
    </row>
    <row r="72" spans="16:24">
      <c r="P72" s="298"/>
    </row>
    <row r="73" spans="16:24">
      <c r="P73" s="386"/>
      <c r="Q73" s="294"/>
      <c r="R73" s="294"/>
      <c r="S73" s="294"/>
      <c r="T73" s="294"/>
      <c r="U73" s="294"/>
      <c r="V73" s="294"/>
      <c r="W73" s="294"/>
      <c r="X73" s="294"/>
    </row>
  </sheetData>
  <mergeCells count="10">
    <mergeCell ref="T9:V9"/>
    <mergeCell ref="K9:M9"/>
    <mergeCell ref="A2:V3"/>
    <mergeCell ref="A5:V7"/>
    <mergeCell ref="Q9:S9"/>
    <mergeCell ref="A9:A10"/>
    <mergeCell ref="B9:D9"/>
    <mergeCell ref="E9:G9"/>
    <mergeCell ref="H9:J9"/>
    <mergeCell ref="N9:P9"/>
  </mergeCells>
  <phoneticPr fontId="0" type="noConversion"/>
  <pageMargins left="0.75" right="0.75" top="1" bottom="1" header="0.5" footer="0.5"/>
  <pageSetup scale="4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pageSetUpPr fitToPage="1"/>
  </sheetPr>
  <dimension ref="A1:E31"/>
  <sheetViews>
    <sheetView zoomScaleNormal="100" workbookViewId="0"/>
  </sheetViews>
  <sheetFormatPr defaultRowHeight="12.75"/>
  <cols>
    <col min="1" max="1" width="13.7109375" style="278" customWidth="1"/>
    <col min="2" max="2" width="36" style="278" bestFit="1" customWidth="1"/>
    <col min="3" max="3" width="22" style="278" bestFit="1" customWidth="1"/>
    <col min="4" max="4" width="19.7109375" style="278" bestFit="1" customWidth="1"/>
    <col min="5" max="16384" width="9.140625" style="171"/>
  </cols>
  <sheetData>
    <row r="1" spans="1:4" ht="18">
      <c r="A1" s="279" t="s">
        <v>204</v>
      </c>
    </row>
    <row r="3" spans="1:4" ht="12.75" customHeight="1">
      <c r="A3" s="617" t="s">
        <v>205</v>
      </c>
      <c r="B3" s="617"/>
      <c r="C3" s="617"/>
      <c r="D3" s="617"/>
    </row>
    <row r="4" spans="1:4">
      <c r="A4" s="617"/>
      <c r="B4" s="617"/>
      <c r="C4" s="617"/>
      <c r="D4" s="617"/>
    </row>
    <row r="5" spans="1:4">
      <c r="A5" s="617"/>
      <c r="B5" s="617"/>
      <c r="C5" s="617"/>
      <c r="D5" s="617"/>
    </row>
    <row r="6" spans="1:4">
      <c r="A6" s="617"/>
      <c r="B6" s="617"/>
      <c r="C6" s="617"/>
      <c r="D6" s="617"/>
    </row>
    <row r="7" spans="1:4">
      <c r="A7" s="617"/>
      <c r="B7" s="617"/>
      <c r="C7" s="617"/>
      <c r="D7" s="617"/>
    </row>
    <row r="8" spans="1:4">
      <c r="A8" s="389"/>
      <c r="B8" s="389"/>
      <c r="C8" s="389"/>
      <c r="D8" s="389"/>
    </row>
    <row r="9" spans="1:4" ht="13.5" thickBot="1">
      <c r="A9" s="170"/>
      <c r="B9" s="170"/>
      <c r="C9" s="170"/>
      <c r="D9" s="170"/>
    </row>
    <row r="10" spans="1:4" ht="26.25" thickBot="1">
      <c r="A10" s="397" t="s">
        <v>134</v>
      </c>
      <c r="B10" s="398" t="s">
        <v>135</v>
      </c>
      <c r="C10" s="402" t="s">
        <v>136</v>
      </c>
      <c r="D10" s="399" t="s">
        <v>133</v>
      </c>
    </row>
    <row r="11" spans="1:4">
      <c r="A11" s="400">
        <v>2002</v>
      </c>
      <c r="B11" s="450" t="s">
        <v>140</v>
      </c>
      <c r="C11" s="450" t="s">
        <v>148</v>
      </c>
      <c r="D11" s="451">
        <v>35</v>
      </c>
    </row>
    <row r="12" spans="1:4">
      <c r="A12" s="400">
        <v>2002</v>
      </c>
      <c r="B12" s="450" t="s">
        <v>141</v>
      </c>
      <c r="C12" s="450" t="s">
        <v>138</v>
      </c>
      <c r="D12" s="451">
        <v>1</v>
      </c>
    </row>
    <row r="13" spans="1:4">
      <c r="A13" s="400">
        <v>2006</v>
      </c>
      <c r="B13" s="450" t="s">
        <v>142</v>
      </c>
      <c r="C13" s="450" t="s">
        <v>137</v>
      </c>
      <c r="D13" s="451">
        <v>1</v>
      </c>
    </row>
    <row r="14" spans="1:4">
      <c r="A14" s="400">
        <v>2006</v>
      </c>
      <c r="B14" s="450" t="s">
        <v>143</v>
      </c>
      <c r="C14" s="450" t="s">
        <v>139</v>
      </c>
      <c r="D14" s="451">
        <v>1</v>
      </c>
    </row>
    <row r="15" spans="1:4" ht="13.5" thickBot="1">
      <c r="A15" s="401">
        <v>2016</v>
      </c>
      <c r="B15" s="452" t="s">
        <v>206</v>
      </c>
      <c r="C15" s="452" t="s">
        <v>207</v>
      </c>
      <c r="D15" s="453">
        <v>2</v>
      </c>
    </row>
    <row r="16" spans="1:4" ht="13.5" thickBot="1">
      <c r="A16" s="473"/>
      <c r="B16" s="473"/>
      <c r="C16" s="474" t="s">
        <v>79</v>
      </c>
      <c r="D16" s="475">
        <f>SUM(D11:D15)</f>
        <v>40</v>
      </c>
    </row>
    <row r="20" spans="1:5">
      <c r="A20" s="568" t="s">
        <v>166</v>
      </c>
      <c r="B20" s="568"/>
      <c r="C20" s="568"/>
      <c r="D20" s="568"/>
    </row>
    <row r="21" spans="1:5">
      <c r="A21" s="568"/>
      <c r="B21" s="568"/>
      <c r="C21" s="568"/>
      <c r="D21" s="568"/>
    </row>
    <row r="22" spans="1:5" ht="12.75" customHeight="1">
      <c r="A22" s="568"/>
      <c r="B22" s="568"/>
      <c r="C22" s="568"/>
      <c r="D22" s="568"/>
    </row>
    <row r="23" spans="1:5" ht="13.5" thickBot="1">
      <c r="A23" s="304"/>
      <c r="B23" s="304"/>
      <c r="C23" s="304"/>
      <c r="D23" s="304"/>
      <c r="E23" s="298"/>
    </row>
    <row r="24" spans="1:5" ht="13.5" thickBot="1">
      <c r="A24" s="397" t="s">
        <v>149</v>
      </c>
      <c r="B24" s="398" t="s">
        <v>165</v>
      </c>
      <c r="C24" s="466" t="s">
        <v>216</v>
      </c>
      <c r="D24" s="465"/>
    </row>
    <row r="25" spans="1:5">
      <c r="A25" s="467" t="s">
        <v>158</v>
      </c>
      <c r="B25" s="468" t="s">
        <v>161</v>
      </c>
      <c r="C25" s="469" t="s">
        <v>155</v>
      </c>
    </row>
    <row r="26" spans="1:5">
      <c r="A26" s="467" t="s">
        <v>159</v>
      </c>
      <c r="B26" s="468" t="s">
        <v>161</v>
      </c>
      <c r="C26" s="469" t="s">
        <v>156</v>
      </c>
    </row>
    <row r="27" spans="1:5">
      <c r="A27" s="467" t="s">
        <v>158</v>
      </c>
      <c r="B27" s="468" t="s">
        <v>162</v>
      </c>
      <c r="C27" s="469" t="s">
        <v>154</v>
      </c>
    </row>
    <row r="28" spans="1:5">
      <c r="A28" s="467" t="s">
        <v>159</v>
      </c>
      <c r="B28" s="468" t="s">
        <v>162</v>
      </c>
      <c r="C28" s="469" t="s">
        <v>157</v>
      </c>
    </row>
    <row r="29" spans="1:5" ht="13.5" thickBot="1">
      <c r="A29" s="470" t="s">
        <v>160</v>
      </c>
      <c r="B29" s="471" t="s">
        <v>163</v>
      </c>
      <c r="C29" s="472" t="s">
        <v>155</v>
      </c>
    </row>
    <row r="31" spans="1:5">
      <c r="A31" s="396" t="s">
        <v>164</v>
      </c>
    </row>
  </sheetData>
  <mergeCells count="2">
    <mergeCell ref="A20:D22"/>
    <mergeCell ref="A3:D7"/>
  </mergeCells>
  <phoneticPr fontId="28" type="noConversion"/>
  <pageMargins left="0.75" right="0.75" top="1" bottom="1" header="0.5" footer="0.5"/>
  <pageSetup scale="8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EU69"/>
  <sheetViews>
    <sheetView workbookViewId="0">
      <selection activeCell="AZ9" sqref="AZ9"/>
    </sheetView>
  </sheetViews>
  <sheetFormatPr defaultRowHeight="12.75"/>
  <cols>
    <col min="1" max="1" width="32" customWidth="1"/>
    <col min="2" max="2" width="31.7109375" bestFit="1" customWidth="1"/>
    <col min="4" max="4" width="23" bestFit="1" customWidth="1"/>
    <col min="5" max="5" width="30" bestFit="1" customWidth="1"/>
    <col min="27" max="27" width="6" bestFit="1" customWidth="1"/>
    <col min="28" max="28" width="18.42578125" bestFit="1" customWidth="1"/>
    <col min="29" max="29" width="3.85546875" bestFit="1" customWidth="1"/>
    <col min="30" max="30" width="6" bestFit="1" customWidth="1"/>
    <col min="31" max="31" width="7.5703125" bestFit="1" customWidth="1"/>
    <col min="32" max="32" width="6" bestFit="1" customWidth="1"/>
    <col min="33" max="33" width="5" bestFit="1" customWidth="1"/>
    <col min="34" max="34" width="3.42578125" bestFit="1" customWidth="1"/>
    <col min="36" max="36" width="1.28515625" customWidth="1"/>
    <col min="42" max="42" width="1.28515625" customWidth="1"/>
    <col min="50" max="50" width="9.5703125" bestFit="1" customWidth="1"/>
  </cols>
  <sheetData>
    <row r="1" spans="1:151">
      <c r="H1" s="27" t="s">
        <v>39</v>
      </c>
      <c r="I1" s="27" t="s">
        <v>59</v>
      </c>
      <c r="J1" s="27" t="s">
        <v>26</v>
      </c>
      <c r="K1" s="27" t="s">
        <v>60</v>
      </c>
      <c r="L1" s="27" t="s">
        <v>61</v>
      </c>
      <c r="M1" s="27" t="s">
        <v>62</v>
      </c>
      <c r="N1" s="27" t="s">
        <v>63</v>
      </c>
      <c r="Q1" s="27" t="s">
        <v>39</v>
      </c>
      <c r="R1" s="27" t="s">
        <v>59</v>
      </c>
      <c r="S1" s="27" t="s">
        <v>26</v>
      </c>
      <c r="T1" s="27" t="s">
        <v>60</v>
      </c>
      <c r="U1" s="27" t="s">
        <v>61</v>
      </c>
      <c r="V1" s="27" t="s">
        <v>62</v>
      </c>
      <c r="W1" s="27" t="s">
        <v>63</v>
      </c>
      <c r="AA1" s="618" t="s">
        <v>68</v>
      </c>
      <c r="AB1" s="618"/>
      <c r="AC1" s="618"/>
      <c r="AD1" s="618"/>
      <c r="AE1" s="618"/>
      <c r="AF1" s="618"/>
      <c r="AG1" s="618"/>
      <c r="AH1" s="618"/>
      <c r="AI1" s="618"/>
      <c r="AK1" s="618" t="s">
        <v>69</v>
      </c>
      <c r="AL1" s="618"/>
      <c r="AM1" s="618"/>
      <c r="AN1" s="618"/>
      <c r="AO1" s="618"/>
    </row>
    <row r="2" spans="1:151" ht="13.5" thickBot="1">
      <c r="H2" s="29">
        <v>1984</v>
      </c>
      <c r="I2" s="28" t="s">
        <v>40</v>
      </c>
      <c r="J2" s="29">
        <v>366</v>
      </c>
      <c r="K2" s="29">
        <v>0.5586612021857924</v>
      </c>
      <c r="L2" s="29">
        <v>6.4451639344262306</v>
      </c>
      <c r="M2" s="29">
        <v>1.2796994535519126</v>
      </c>
      <c r="N2" s="28" t="s">
        <v>53</v>
      </c>
      <c r="Q2" s="29">
        <v>1973</v>
      </c>
      <c r="R2" s="28" t="s">
        <v>40</v>
      </c>
      <c r="S2" s="29">
        <v>1</v>
      </c>
      <c r="T2" s="29">
        <v>2.35</v>
      </c>
      <c r="U2" s="29">
        <v>37.72</v>
      </c>
      <c r="V2" s="29">
        <v>3.33</v>
      </c>
      <c r="W2" s="28" t="s">
        <v>51</v>
      </c>
    </row>
    <row r="3" spans="1:151" ht="13.5" thickBot="1">
      <c r="A3" s="27" t="s">
        <v>56</v>
      </c>
      <c r="B3" s="27" t="s">
        <v>57</v>
      </c>
      <c r="D3" s="27" t="s">
        <v>48</v>
      </c>
      <c r="E3" s="27" t="s">
        <v>49</v>
      </c>
      <c r="H3" s="29">
        <v>1984</v>
      </c>
      <c r="I3" s="28" t="s">
        <v>41</v>
      </c>
      <c r="J3" s="29">
        <v>96</v>
      </c>
      <c r="K3" s="29">
        <v>1.2730208333333335</v>
      </c>
      <c r="L3" s="29">
        <v>21.961979166666666</v>
      </c>
      <c r="M3" s="29">
        <v>2.3278124999999998</v>
      </c>
      <c r="N3" s="28" t="s">
        <v>53</v>
      </c>
      <c r="Q3" s="29">
        <v>1977</v>
      </c>
      <c r="R3" s="28" t="s">
        <v>40</v>
      </c>
      <c r="S3" s="29">
        <v>1</v>
      </c>
      <c r="T3" s="29">
        <v>6.91</v>
      </c>
      <c r="U3" s="29">
        <v>90.45</v>
      </c>
      <c r="V3" s="29">
        <v>3.28</v>
      </c>
      <c r="W3" s="28" t="s">
        <v>51</v>
      </c>
      <c r="AA3" s="52" t="s">
        <v>64</v>
      </c>
      <c r="AB3" s="53" t="s">
        <v>65</v>
      </c>
      <c r="AC3" s="56" t="s">
        <v>44</v>
      </c>
      <c r="AD3" s="57" t="s">
        <v>40</v>
      </c>
      <c r="AE3" s="57" t="s">
        <v>45</v>
      </c>
      <c r="AF3" s="57" t="s">
        <v>41</v>
      </c>
      <c r="AG3" s="57" t="s">
        <v>42</v>
      </c>
      <c r="AH3" s="57" t="s">
        <v>43</v>
      </c>
      <c r="AI3" s="58" t="s">
        <v>55</v>
      </c>
      <c r="AK3" s="71" t="s">
        <v>64</v>
      </c>
      <c r="AL3" s="72" t="s">
        <v>11</v>
      </c>
      <c r="AM3" s="73" t="s">
        <v>13</v>
      </c>
      <c r="AN3" s="73" t="s">
        <v>14</v>
      </c>
      <c r="AO3" s="74" t="s">
        <v>12</v>
      </c>
      <c r="AQ3" s="53" t="s">
        <v>64</v>
      </c>
      <c r="AR3" s="90" t="s">
        <v>40</v>
      </c>
      <c r="AS3" s="91" t="s">
        <v>41</v>
      </c>
      <c r="AT3" s="91" t="s">
        <v>42</v>
      </c>
      <c r="AU3" s="92" t="s">
        <v>55</v>
      </c>
      <c r="AX3" s="94" t="s">
        <v>64</v>
      </c>
      <c r="AY3" s="95">
        <v>1900</v>
      </c>
      <c r="AZ3" s="95">
        <v>1904</v>
      </c>
      <c r="BA3" s="95">
        <v>1905</v>
      </c>
      <c r="BB3" s="95">
        <v>1909</v>
      </c>
      <c r="BC3" s="95">
        <v>1910</v>
      </c>
      <c r="BD3" s="95">
        <v>1911</v>
      </c>
      <c r="BE3" s="95">
        <v>1912</v>
      </c>
      <c r="BF3" s="95">
        <v>1913</v>
      </c>
      <c r="BG3" s="95">
        <v>1914</v>
      </c>
      <c r="BH3" s="95">
        <v>1915</v>
      </c>
      <c r="BI3" s="95">
        <v>1916</v>
      </c>
      <c r="BJ3" s="95">
        <v>1917</v>
      </c>
      <c r="BK3" s="95">
        <v>1918</v>
      </c>
      <c r="BL3" s="95">
        <v>1919</v>
      </c>
      <c r="BM3" s="95">
        <v>1920</v>
      </c>
      <c r="BN3" s="95">
        <v>1921</v>
      </c>
      <c r="BO3" s="95">
        <v>1922</v>
      </c>
      <c r="BP3" s="95">
        <v>1923</v>
      </c>
      <c r="BQ3" s="95">
        <v>1924</v>
      </c>
      <c r="BR3" s="95">
        <v>1925</v>
      </c>
      <c r="BS3" s="95">
        <v>1926</v>
      </c>
      <c r="BT3" s="95">
        <v>1927</v>
      </c>
      <c r="BU3" s="95">
        <v>1928</v>
      </c>
      <c r="BV3" s="95">
        <v>1929</v>
      </c>
      <c r="BW3" s="95">
        <v>1930</v>
      </c>
      <c r="BX3" s="95">
        <v>1931</v>
      </c>
      <c r="BY3" s="95">
        <v>1932</v>
      </c>
      <c r="BZ3" s="95">
        <v>1933</v>
      </c>
      <c r="CA3" s="95">
        <v>1934</v>
      </c>
      <c r="CB3" s="95">
        <v>1935</v>
      </c>
      <c r="CC3" s="95">
        <v>1936</v>
      </c>
      <c r="CD3" s="95">
        <v>1937</v>
      </c>
      <c r="CE3" s="95">
        <v>1938</v>
      </c>
      <c r="CF3" s="95">
        <v>1939</v>
      </c>
      <c r="CG3" s="95">
        <v>1940</v>
      </c>
      <c r="CH3" s="95">
        <v>1941</v>
      </c>
      <c r="CI3" s="95">
        <v>1942</v>
      </c>
      <c r="CJ3" s="95">
        <v>1943</v>
      </c>
      <c r="CK3" s="95">
        <v>1944</v>
      </c>
      <c r="CL3" s="95">
        <v>1945</v>
      </c>
      <c r="CM3" s="95">
        <v>1946</v>
      </c>
      <c r="CN3" s="95">
        <v>1947</v>
      </c>
      <c r="CO3" s="95">
        <v>1948</v>
      </c>
      <c r="CP3" s="95">
        <v>1949</v>
      </c>
      <c r="CQ3" s="95">
        <v>1950</v>
      </c>
      <c r="CR3" s="95">
        <v>1951</v>
      </c>
      <c r="CS3" s="95">
        <v>1952</v>
      </c>
      <c r="CT3" s="95">
        <v>1953</v>
      </c>
      <c r="CU3" s="95">
        <v>1954</v>
      </c>
      <c r="CV3" s="95">
        <v>1955</v>
      </c>
      <c r="CW3" s="95">
        <v>1956</v>
      </c>
      <c r="CX3" s="95">
        <v>1957</v>
      </c>
      <c r="CY3" s="95">
        <v>1958</v>
      </c>
      <c r="CZ3" s="95">
        <v>1959</v>
      </c>
      <c r="DA3" s="95">
        <v>1960</v>
      </c>
      <c r="DB3" s="95">
        <v>1961</v>
      </c>
      <c r="DC3" s="95">
        <v>1962</v>
      </c>
      <c r="DD3" s="95">
        <v>1963</v>
      </c>
      <c r="DE3" s="95">
        <v>1964</v>
      </c>
      <c r="DF3" s="95">
        <v>1965</v>
      </c>
      <c r="DG3" s="95">
        <v>1966</v>
      </c>
      <c r="DH3" s="95">
        <v>1967</v>
      </c>
      <c r="DI3" s="95">
        <v>1968</v>
      </c>
      <c r="DJ3" s="95">
        <v>1969</v>
      </c>
      <c r="DK3" s="95">
        <v>1970</v>
      </c>
      <c r="DL3" s="95">
        <v>1971</v>
      </c>
      <c r="DM3" s="95">
        <v>1972</v>
      </c>
      <c r="DN3" s="95">
        <v>1973</v>
      </c>
      <c r="DO3" s="95">
        <v>1974</v>
      </c>
      <c r="DP3" s="95">
        <v>1975</v>
      </c>
      <c r="DQ3" s="95">
        <v>1976</v>
      </c>
      <c r="DR3" s="95">
        <v>1977</v>
      </c>
      <c r="DS3" s="95">
        <v>1978</v>
      </c>
      <c r="DT3" s="95">
        <v>1979</v>
      </c>
      <c r="DU3" s="95">
        <v>1980</v>
      </c>
      <c r="DV3" s="95">
        <v>1981</v>
      </c>
      <c r="DW3" s="95">
        <v>1982</v>
      </c>
      <c r="DX3" s="95">
        <v>1983</v>
      </c>
      <c r="DY3" s="95">
        <v>1984</v>
      </c>
      <c r="DZ3" s="95">
        <v>1985</v>
      </c>
      <c r="EA3" s="95">
        <v>1986</v>
      </c>
      <c r="EB3" s="95">
        <v>1987</v>
      </c>
      <c r="EC3" s="95">
        <v>1988</v>
      </c>
      <c r="ED3" s="95">
        <v>1989</v>
      </c>
      <c r="EE3" s="95">
        <v>1990</v>
      </c>
      <c r="EF3" s="95">
        <v>1991</v>
      </c>
      <c r="EG3" s="95">
        <v>1992</v>
      </c>
      <c r="EH3" s="95">
        <v>1993</v>
      </c>
      <c r="EI3" s="95">
        <v>1994</v>
      </c>
      <c r="EJ3" s="95">
        <v>1995</v>
      </c>
      <c r="EK3" s="95">
        <v>1996</v>
      </c>
      <c r="EL3" s="95">
        <v>1997</v>
      </c>
      <c r="EM3" s="95">
        <v>1998</v>
      </c>
      <c r="EN3" s="95">
        <v>1999</v>
      </c>
      <c r="EO3" s="95">
        <v>2000</v>
      </c>
      <c r="EP3" s="95">
        <v>2001</v>
      </c>
      <c r="EQ3" s="95">
        <v>2002</v>
      </c>
      <c r="ER3" s="95">
        <v>2003</v>
      </c>
      <c r="ES3" s="95">
        <v>2004</v>
      </c>
      <c r="ET3" s="95">
        <v>2005</v>
      </c>
      <c r="EU3" s="95">
        <v>2006</v>
      </c>
    </row>
    <row r="4" spans="1:151">
      <c r="A4" s="28" t="s">
        <v>24</v>
      </c>
      <c r="B4" s="29">
        <v>0</v>
      </c>
      <c r="D4" s="28" t="s">
        <v>50</v>
      </c>
      <c r="E4" s="29">
        <v>15241</v>
      </c>
      <c r="H4" s="29">
        <v>1984</v>
      </c>
      <c r="I4" s="28" t="s">
        <v>42</v>
      </c>
      <c r="J4" s="29">
        <v>63</v>
      </c>
      <c r="K4" s="29">
        <v>1.3909523809523809</v>
      </c>
      <c r="L4" s="29">
        <v>24.375714285714285</v>
      </c>
      <c r="M4" s="29">
        <v>2.5693650793650793</v>
      </c>
      <c r="N4" s="28" t="s">
        <v>53</v>
      </c>
      <c r="Q4" s="29">
        <v>1982</v>
      </c>
      <c r="R4" s="28" t="s">
        <v>40</v>
      </c>
      <c r="S4" s="29">
        <v>1</v>
      </c>
      <c r="T4" s="29">
        <v>11.78</v>
      </c>
      <c r="U4" s="29">
        <v>44.11</v>
      </c>
      <c r="V4" s="29">
        <v>0.85</v>
      </c>
      <c r="W4" s="28" t="s">
        <v>51</v>
      </c>
      <c r="AA4" s="44">
        <v>1984</v>
      </c>
      <c r="AB4" s="54">
        <f>SUM(AC4:AG4)</f>
        <v>387</v>
      </c>
      <c r="AC4" s="59">
        <v>10</v>
      </c>
      <c r="AD4" s="45">
        <v>224</v>
      </c>
      <c r="AE4" s="45">
        <v>22</v>
      </c>
      <c r="AF4" s="45">
        <v>69</v>
      </c>
      <c r="AG4" s="45">
        <v>62</v>
      </c>
      <c r="AH4" s="45">
        <v>0</v>
      </c>
      <c r="AI4" s="61">
        <f t="shared" ref="AI4:AI27" si="0">SUM(AE4,AC4)</f>
        <v>32</v>
      </c>
      <c r="AK4" s="75">
        <v>1984</v>
      </c>
      <c r="AL4" s="68">
        <v>0</v>
      </c>
      <c r="AM4" s="69">
        <v>0</v>
      </c>
      <c r="AN4" s="69">
        <v>0</v>
      </c>
      <c r="AO4" s="70">
        <v>6</v>
      </c>
      <c r="AQ4" s="76">
        <v>1984</v>
      </c>
      <c r="AR4" s="87">
        <f>(AD4-AO4)</f>
        <v>218</v>
      </c>
      <c r="AS4" s="88">
        <f>(AF4-AM4)</f>
        <v>69</v>
      </c>
      <c r="AT4" s="88">
        <f>(AG4-AN4)</f>
        <v>62</v>
      </c>
      <c r="AU4" s="89">
        <f>SUM(AI4-AL4)</f>
        <v>32</v>
      </c>
      <c r="AX4" s="94" t="s">
        <v>70</v>
      </c>
      <c r="AY4" s="95">
        <v>1</v>
      </c>
      <c r="AZ4" s="95">
        <v>1</v>
      </c>
      <c r="BA4" s="95">
        <v>1</v>
      </c>
      <c r="BB4" s="95">
        <v>1</v>
      </c>
      <c r="BC4" s="95">
        <v>9</v>
      </c>
      <c r="BD4" s="95">
        <v>4</v>
      </c>
      <c r="BE4" s="95">
        <v>6</v>
      </c>
      <c r="BF4" s="95">
        <v>5</v>
      </c>
      <c r="BG4" s="95">
        <v>19</v>
      </c>
      <c r="BH4" s="95">
        <v>14</v>
      </c>
      <c r="BI4" s="95">
        <v>6</v>
      </c>
      <c r="BJ4" s="95">
        <v>7</v>
      </c>
      <c r="BK4" s="95">
        <v>2</v>
      </c>
      <c r="BL4" s="95">
        <v>12</v>
      </c>
      <c r="BM4" s="95">
        <v>27</v>
      </c>
      <c r="BN4" s="95">
        <v>8</v>
      </c>
      <c r="BO4" s="95">
        <v>25</v>
      </c>
      <c r="BP4" s="95">
        <v>118</v>
      </c>
      <c r="BQ4" s="95">
        <v>27</v>
      </c>
      <c r="BR4" s="95">
        <v>17</v>
      </c>
      <c r="BS4" s="95">
        <v>47</v>
      </c>
      <c r="BT4" s="95">
        <v>46</v>
      </c>
      <c r="BU4" s="95">
        <v>109</v>
      </c>
      <c r="BV4" s="95">
        <v>256</v>
      </c>
      <c r="BW4" s="95">
        <v>374</v>
      </c>
      <c r="BX4" s="95">
        <v>442</v>
      </c>
      <c r="BY4" s="95">
        <v>252</v>
      </c>
      <c r="BZ4" s="95">
        <v>102</v>
      </c>
      <c r="CA4" s="95">
        <v>188</v>
      </c>
      <c r="CB4" s="95">
        <v>99</v>
      </c>
      <c r="CC4" s="95">
        <v>149</v>
      </c>
      <c r="CD4" s="95">
        <v>193</v>
      </c>
      <c r="CE4" s="95">
        <v>88</v>
      </c>
      <c r="CF4" s="95">
        <v>156</v>
      </c>
      <c r="CG4" s="95">
        <v>228</v>
      </c>
      <c r="CH4" s="95">
        <v>188</v>
      </c>
      <c r="CI4" s="95">
        <v>45</v>
      </c>
      <c r="CJ4" s="95">
        <v>9</v>
      </c>
      <c r="CK4" s="95">
        <v>15</v>
      </c>
      <c r="CL4" s="95">
        <v>37</v>
      </c>
      <c r="CM4" s="95">
        <v>134</v>
      </c>
      <c r="CN4" s="95">
        <v>140</v>
      </c>
      <c r="CO4" s="95">
        <v>218</v>
      </c>
      <c r="CP4" s="95">
        <v>184</v>
      </c>
      <c r="CQ4" s="95">
        <v>292</v>
      </c>
      <c r="CR4" s="95">
        <v>308</v>
      </c>
      <c r="CS4" s="95">
        <v>221</v>
      </c>
      <c r="CT4" s="95">
        <v>311</v>
      </c>
      <c r="CU4" s="95">
        <v>289</v>
      </c>
      <c r="CV4" s="95">
        <v>664</v>
      </c>
      <c r="CW4" s="95">
        <v>529</v>
      </c>
      <c r="CX4" s="95">
        <v>614</v>
      </c>
      <c r="CY4" s="95">
        <v>251</v>
      </c>
      <c r="CZ4" s="95">
        <v>363</v>
      </c>
      <c r="DA4" s="95">
        <v>374</v>
      </c>
      <c r="DB4" s="95">
        <v>375</v>
      </c>
      <c r="DC4" s="95">
        <v>561</v>
      </c>
      <c r="DD4" s="95">
        <v>804</v>
      </c>
      <c r="DE4" s="95">
        <v>1104</v>
      </c>
      <c r="DF4" s="95">
        <v>1664</v>
      </c>
      <c r="DG4" s="95">
        <v>2013</v>
      </c>
      <c r="DH4" s="95">
        <v>2215</v>
      </c>
      <c r="DI4" s="95">
        <v>2040</v>
      </c>
      <c r="DJ4" s="95">
        <v>2304</v>
      </c>
      <c r="DK4" s="95">
        <v>2207</v>
      </c>
      <c r="DL4" s="95">
        <v>1910</v>
      </c>
      <c r="DM4" s="95">
        <v>2387</v>
      </c>
      <c r="DN4" s="95">
        <v>2264</v>
      </c>
      <c r="DO4" s="95">
        <v>1844</v>
      </c>
      <c r="DP4" s="95">
        <v>1508</v>
      </c>
      <c r="DQ4" s="95">
        <v>1973</v>
      </c>
      <c r="DR4" s="95">
        <v>2567</v>
      </c>
      <c r="DS4" s="95">
        <v>3405</v>
      </c>
      <c r="DT4" s="95">
        <v>4352</v>
      </c>
      <c r="DU4" s="95">
        <v>3212</v>
      </c>
      <c r="DV4" s="95">
        <v>3452</v>
      </c>
      <c r="DW4" s="95">
        <v>3971</v>
      </c>
      <c r="DX4" s="95">
        <v>6262</v>
      </c>
      <c r="DY4" s="95">
        <v>11630</v>
      </c>
      <c r="DZ4" s="95">
        <v>17664</v>
      </c>
      <c r="EA4" s="95">
        <v>27160</v>
      </c>
      <c r="EB4" s="95">
        <v>39636</v>
      </c>
      <c r="EC4" s="95">
        <v>54959</v>
      </c>
      <c r="ED4" s="95">
        <v>67530</v>
      </c>
      <c r="EE4" s="95">
        <v>75391</v>
      </c>
      <c r="EF4" s="95">
        <v>89882</v>
      </c>
      <c r="EG4" s="95">
        <v>119084</v>
      </c>
      <c r="EH4" s="95">
        <v>165716</v>
      </c>
      <c r="EI4" s="95">
        <v>207270</v>
      </c>
      <c r="EJ4" s="95">
        <v>256420</v>
      </c>
      <c r="EK4" s="95">
        <v>257291</v>
      </c>
      <c r="EL4" s="95">
        <v>314477</v>
      </c>
      <c r="EM4" s="95">
        <v>335068</v>
      </c>
      <c r="EN4" s="95">
        <v>373922</v>
      </c>
      <c r="EO4" s="95">
        <v>413770</v>
      </c>
      <c r="EP4" s="95">
        <v>387232</v>
      </c>
      <c r="EQ4" s="95">
        <v>390774</v>
      </c>
      <c r="ER4" s="95">
        <v>382511</v>
      </c>
      <c r="ES4" s="95">
        <v>386029</v>
      </c>
      <c r="ET4" s="95">
        <v>373023</v>
      </c>
      <c r="EU4" s="95">
        <v>78331</v>
      </c>
    </row>
    <row r="5" spans="1:151">
      <c r="A5" s="28" t="s">
        <v>51</v>
      </c>
      <c r="B5" s="29">
        <v>74981</v>
      </c>
      <c r="D5" s="28" t="s">
        <v>51</v>
      </c>
      <c r="E5" s="29">
        <v>70118</v>
      </c>
      <c r="H5" s="29">
        <v>1985</v>
      </c>
      <c r="I5" s="28" t="s">
        <v>40</v>
      </c>
      <c r="J5" s="29">
        <v>660</v>
      </c>
      <c r="K5" s="29">
        <v>0.62784848484848488</v>
      </c>
      <c r="L5" s="29">
        <v>6.7677121212121216</v>
      </c>
      <c r="M5" s="29">
        <v>1.4083787878787879</v>
      </c>
      <c r="N5" s="28" t="s">
        <v>53</v>
      </c>
      <c r="Q5" s="29">
        <v>1983</v>
      </c>
      <c r="R5" s="28" t="s">
        <v>40</v>
      </c>
      <c r="S5" s="29">
        <v>2</v>
      </c>
      <c r="T5" s="29">
        <v>2.9550000000000001</v>
      </c>
      <c r="U5" s="29">
        <v>30.01</v>
      </c>
      <c r="V5" s="29">
        <v>1.865</v>
      </c>
      <c r="W5" s="28" t="s">
        <v>51</v>
      </c>
      <c r="AA5" s="44">
        <v>1985</v>
      </c>
      <c r="AB5" s="54">
        <f t="shared" ref="AB5:AB26" si="1">SUM(AC5:AG5)</f>
        <v>601</v>
      </c>
      <c r="AC5" s="59">
        <v>8</v>
      </c>
      <c r="AD5" s="45">
        <v>369</v>
      </c>
      <c r="AE5" s="45">
        <v>30</v>
      </c>
      <c r="AF5" s="45">
        <v>102</v>
      </c>
      <c r="AG5" s="45">
        <v>92</v>
      </c>
      <c r="AH5" s="45">
        <v>1</v>
      </c>
      <c r="AI5" s="61">
        <f t="shared" si="0"/>
        <v>38</v>
      </c>
      <c r="AK5" s="76">
        <v>1985</v>
      </c>
      <c r="AL5" s="59">
        <v>0</v>
      </c>
      <c r="AM5" s="45">
        <v>0</v>
      </c>
      <c r="AN5" s="45">
        <v>1</v>
      </c>
      <c r="AO5" s="64">
        <v>9</v>
      </c>
      <c r="AQ5" s="76">
        <v>1985</v>
      </c>
      <c r="AR5" s="84">
        <f t="shared" ref="AR5:AR26" si="2">(AD5-AO5)</f>
        <v>360</v>
      </c>
      <c r="AS5" s="63">
        <f t="shared" ref="AS5:AS26" si="3">(AF5-AM5)</f>
        <v>102</v>
      </c>
      <c r="AT5" s="63">
        <f t="shared" ref="AT5:AT26" si="4">(AG5-AN5)</f>
        <v>91</v>
      </c>
      <c r="AU5" s="61">
        <f t="shared" ref="AU5:AU26" si="5">SUM(AI5-AL5)</f>
        <v>38</v>
      </c>
    </row>
    <row r="6" spans="1:151">
      <c r="A6" s="28" t="s">
        <v>53</v>
      </c>
      <c r="B6" s="29">
        <v>1272189</v>
      </c>
      <c r="D6" s="28" t="s">
        <v>52</v>
      </c>
      <c r="E6" s="29">
        <v>686561</v>
      </c>
      <c r="H6" s="29">
        <v>1985</v>
      </c>
      <c r="I6" s="28" t="s">
        <v>41</v>
      </c>
      <c r="J6" s="29">
        <v>134</v>
      </c>
      <c r="K6" s="29">
        <v>1.1942537313432835</v>
      </c>
      <c r="L6" s="29">
        <v>23.13417910447761</v>
      </c>
      <c r="M6" s="29">
        <v>2.0378358208955225</v>
      </c>
      <c r="N6" s="28" t="s">
        <v>53</v>
      </c>
      <c r="Q6" s="29">
        <v>1984</v>
      </c>
      <c r="R6" s="28" t="s">
        <v>40</v>
      </c>
      <c r="S6" s="29">
        <v>590</v>
      </c>
      <c r="T6" s="29">
        <v>2.0963898305084747</v>
      </c>
      <c r="U6" s="29">
        <v>40.731813559322028</v>
      </c>
      <c r="V6" s="29">
        <v>3.3087627118644072</v>
      </c>
      <c r="W6" s="28" t="s">
        <v>51</v>
      </c>
      <c r="AA6" s="44">
        <v>1986</v>
      </c>
      <c r="AB6" s="54">
        <f t="shared" si="1"/>
        <v>821</v>
      </c>
      <c r="AC6" s="59">
        <v>16</v>
      </c>
      <c r="AD6" s="45">
        <v>489</v>
      </c>
      <c r="AE6" s="45">
        <v>49</v>
      </c>
      <c r="AF6" s="45">
        <v>135</v>
      </c>
      <c r="AG6" s="45">
        <v>132</v>
      </c>
      <c r="AH6" s="45">
        <v>0</v>
      </c>
      <c r="AI6" s="61">
        <f t="shared" si="0"/>
        <v>65</v>
      </c>
      <c r="AK6" s="76">
        <v>1986</v>
      </c>
      <c r="AL6" s="59">
        <v>0</v>
      </c>
      <c r="AM6" s="45">
        <v>1</v>
      </c>
      <c r="AN6" s="45">
        <v>0</v>
      </c>
      <c r="AO6" s="64">
        <v>12</v>
      </c>
      <c r="AQ6" s="76">
        <v>1986</v>
      </c>
      <c r="AR6" s="84">
        <f t="shared" si="2"/>
        <v>477</v>
      </c>
      <c r="AS6" s="63">
        <f t="shared" si="3"/>
        <v>134</v>
      </c>
      <c r="AT6" s="63">
        <f t="shared" si="4"/>
        <v>132</v>
      </c>
      <c r="AU6" s="61">
        <f t="shared" si="5"/>
        <v>65</v>
      </c>
    </row>
    <row r="7" spans="1:151">
      <c r="D7" s="28" t="s">
        <v>53</v>
      </c>
      <c r="E7" s="29">
        <v>1234350</v>
      </c>
      <c r="H7" s="29">
        <v>1985</v>
      </c>
      <c r="I7" s="28" t="s">
        <v>42</v>
      </c>
      <c r="J7" s="29">
        <v>86</v>
      </c>
      <c r="K7" s="29">
        <v>1.2615116279069767</v>
      </c>
      <c r="L7" s="29">
        <v>22.752906976744185</v>
      </c>
      <c r="M7" s="29">
        <v>2.6455813953488372</v>
      </c>
      <c r="N7" s="28" t="s">
        <v>53</v>
      </c>
      <c r="Q7" s="29">
        <v>1984</v>
      </c>
      <c r="R7" s="28" t="s">
        <v>41</v>
      </c>
      <c r="S7" s="29">
        <v>161</v>
      </c>
      <c r="T7" s="29">
        <v>5.0272049689440994</v>
      </c>
      <c r="U7" s="29">
        <v>87.316459627329181</v>
      </c>
      <c r="V7" s="29">
        <v>3.3246583850931675</v>
      </c>
      <c r="W7" s="28" t="s">
        <v>51</v>
      </c>
      <c r="AA7" s="44">
        <v>1987</v>
      </c>
      <c r="AB7" s="54">
        <f t="shared" si="1"/>
        <v>1039</v>
      </c>
      <c r="AC7" s="59">
        <v>16</v>
      </c>
      <c r="AD7" s="45">
        <v>710</v>
      </c>
      <c r="AE7" s="45">
        <v>53</v>
      </c>
      <c r="AF7" s="45">
        <v>148</v>
      </c>
      <c r="AG7" s="45">
        <v>112</v>
      </c>
      <c r="AH7" s="45">
        <v>1</v>
      </c>
      <c r="AI7" s="61">
        <f t="shared" si="0"/>
        <v>69</v>
      </c>
      <c r="AK7" s="76">
        <v>1987</v>
      </c>
      <c r="AL7" s="59">
        <v>3</v>
      </c>
      <c r="AM7" s="45">
        <v>2</v>
      </c>
      <c r="AN7" s="45">
        <v>0</v>
      </c>
      <c r="AO7" s="64">
        <v>14</v>
      </c>
      <c r="AQ7" s="76">
        <v>1987</v>
      </c>
      <c r="AR7" s="84">
        <f t="shared" si="2"/>
        <v>696</v>
      </c>
      <c r="AS7" s="63">
        <f t="shared" si="3"/>
        <v>146</v>
      </c>
      <c r="AT7" s="63">
        <f t="shared" si="4"/>
        <v>112</v>
      </c>
      <c r="AU7" s="61">
        <f t="shared" si="5"/>
        <v>66</v>
      </c>
    </row>
    <row r="8" spans="1:151">
      <c r="H8" s="29">
        <v>1986</v>
      </c>
      <c r="I8" s="28" t="s">
        <v>40</v>
      </c>
      <c r="J8" s="29">
        <v>758</v>
      </c>
      <c r="K8" s="29">
        <v>0.5472559366754618</v>
      </c>
      <c r="L8" s="29">
        <v>5.9513060686015837</v>
      </c>
      <c r="M8" s="29">
        <v>1.2908575197889183</v>
      </c>
      <c r="N8" s="28" t="s">
        <v>53</v>
      </c>
      <c r="Q8" s="29">
        <v>1984</v>
      </c>
      <c r="R8" s="28" t="s">
        <v>42</v>
      </c>
      <c r="S8" s="29">
        <v>108</v>
      </c>
      <c r="T8" s="29">
        <v>4.1091666666666669</v>
      </c>
      <c r="U8" s="29">
        <v>77.126666666666665</v>
      </c>
      <c r="V8" s="29">
        <v>4.278888888888889</v>
      </c>
      <c r="W8" s="28" t="s">
        <v>51</v>
      </c>
      <c r="AA8" s="44">
        <v>1988</v>
      </c>
      <c r="AB8" s="54">
        <f t="shared" si="1"/>
        <v>1292</v>
      </c>
      <c r="AC8" s="59">
        <v>8</v>
      </c>
      <c r="AD8" s="45">
        <v>679</v>
      </c>
      <c r="AE8" s="45">
        <v>50</v>
      </c>
      <c r="AF8" s="45">
        <v>392</v>
      </c>
      <c r="AG8" s="45">
        <v>163</v>
      </c>
      <c r="AH8" s="45">
        <v>0</v>
      </c>
      <c r="AI8" s="61">
        <f t="shared" si="0"/>
        <v>58</v>
      </c>
      <c r="AK8" s="76">
        <v>1988</v>
      </c>
      <c r="AL8" s="59">
        <v>1</v>
      </c>
      <c r="AM8" s="45">
        <v>7</v>
      </c>
      <c r="AN8" s="45">
        <v>1</v>
      </c>
      <c r="AO8" s="64">
        <v>8</v>
      </c>
      <c r="AQ8" s="76">
        <v>1988</v>
      </c>
      <c r="AR8" s="84">
        <f t="shared" si="2"/>
        <v>671</v>
      </c>
      <c r="AS8" s="63">
        <f t="shared" si="3"/>
        <v>385</v>
      </c>
      <c r="AT8" s="63">
        <f t="shared" si="4"/>
        <v>162</v>
      </c>
      <c r="AU8" s="61">
        <f t="shared" si="5"/>
        <v>57</v>
      </c>
    </row>
    <row r="9" spans="1:151">
      <c r="H9" s="29">
        <v>1986</v>
      </c>
      <c r="I9" s="28" t="s">
        <v>41</v>
      </c>
      <c r="J9" s="29">
        <v>145</v>
      </c>
      <c r="K9" s="29">
        <v>1.1459999999999999</v>
      </c>
      <c r="L9" s="29">
        <v>14.997172413793102</v>
      </c>
      <c r="M9" s="29">
        <v>2.4693103448275862</v>
      </c>
      <c r="N9" s="28" t="s">
        <v>53</v>
      </c>
      <c r="Q9" s="29">
        <v>1985</v>
      </c>
      <c r="R9" s="28" t="s">
        <v>40</v>
      </c>
      <c r="S9" s="29">
        <v>1044</v>
      </c>
      <c r="T9" s="29">
        <v>2.0381992337164752</v>
      </c>
      <c r="U9" s="29">
        <v>35.762404214559382</v>
      </c>
      <c r="V9" s="29">
        <v>3.4240613026819924</v>
      </c>
      <c r="W9" s="28" t="s">
        <v>51</v>
      </c>
      <c r="AA9" s="44">
        <v>1989</v>
      </c>
      <c r="AB9" s="54">
        <f t="shared" si="1"/>
        <v>1499</v>
      </c>
      <c r="AC9" s="59">
        <v>8</v>
      </c>
      <c r="AD9" s="45">
        <v>876</v>
      </c>
      <c r="AE9" s="45">
        <v>26</v>
      </c>
      <c r="AF9" s="45">
        <v>411</v>
      </c>
      <c r="AG9" s="45">
        <v>178</v>
      </c>
      <c r="AH9" s="45">
        <v>1</v>
      </c>
      <c r="AI9" s="61">
        <f t="shared" si="0"/>
        <v>34</v>
      </c>
      <c r="AK9" s="76">
        <v>1989</v>
      </c>
      <c r="AL9" s="59">
        <v>0</v>
      </c>
      <c r="AM9" s="45">
        <v>4</v>
      </c>
      <c r="AN9" s="45">
        <v>0</v>
      </c>
      <c r="AO9" s="64">
        <v>11</v>
      </c>
      <c r="AQ9" s="76">
        <v>1989</v>
      </c>
      <c r="AR9" s="84">
        <f t="shared" si="2"/>
        <v>865</v>
      </c>
      <c r="AS9" s="63">
        <f t="shared" si="3"/>
        <v>407</v>
      </c>
      <c r="AT9" s="63">
        <f t="shared" si="4"/>
        <v>178</v>
      </c>
      <c r="AU9" s="61">
        <f t="shared" si="5"/>
        <v>34</v>
      </c>
    </row>
    <row r="10" spans="1:151">
      <c r="A10" s="27" t="s">
        <v>56</v>
      </c>
      <c r="B10" s="27" t="s">
        <v>57</v>
      </c>
      <c r="H10" s="29">
        <v>1986</v>
      </c>
      <c r="I10" s="28" t="s">
        <v>42</v>
      </c>
      <c r="J10" s="29">
        <v>118</v>
      </c>
      <c r="K10" s="29">
        <v>1.1943220338983052</v>
      </c>
      <c r="L10" s="29">
        <v>22.016864406779664</v>
      </c>
      <c r="M10" s="29">
        <v>2.7474576271186444</v>
      </c>
      <c r="N10" s="28" t="s">
        <v>53</v>
      </c>
      <c r="Q10" s="29">
        <v>1985</v>
      </c>
      <c r="R10" s="28" t="s">
        <v>41</v>
      </c>
      <c r="S10" s="29">
        <v>229</v>
      </c>
      <c r="T10" s="29">
        <v>4.9808296943231447</v>
      </c>
      <c r="U10" s="29">
        <v>75.936812227074242</v>
      </c>
      <c r="V10" s="29">
        <v>3.6265065502183407</v>
      </c>
      <c r="W10" s="28" t="s">
        <v>51</v>
      </c>
      <c r="AA10" s="44">
        <v>1990</v>
      </c>
      <c r="AB10" s="54">
        <f t="shared" si="1"/>
        <v>1371</v>
      </c>
      <c r="AC10" s="59">
        <v>4</v>
      </c>
      <c r="AD10" s="45">
        <v>937</v>
      </c>
      <c r="AE10" s="45">
        <v>13</v>
      </c>
      <c r="AF10" s="45">
        <v>315</v>
      </c>
      <c r="AG10" s="45">
        <v>102</v>
      </c>
      <c r="AH10" s="45">
        <v>0</v>
      </c>
      <c r="AI10" s="61">
        <f t="shared" si="0"/>
        <v>17</v>
      </c>
      <c r="AK10" s="76">
        <v>1990</v>
      </c>
      <c r="AL10" s="59">
        <v>0</v>
      </c>
      <c r="AM10" s="45">
        <v>2</v>
      </c>
      <c r="AN10" s="45">
        <v>1</v>
      </c>
      <c r="AO10" s="64">
        <v>12</v>
      </c>
      <c r="AQ10" s="76">
        <v>1990</v>
      </c>
      <c r="AR10" s="84">
        <f t="shared" si="2"/>
        <v>925</v>
      </c>
      <c r="AS10" s="63">
        <f t="shared" si="3"/>
        <v>313</v>
      </c>
      <c r="AT10" s="63">
        <f t="shared" si="4"/>
        <v>101</v>
      </c>
      <c r="AU10" s="61">
        <f t="shared" si="5"/>
        <v>17</v>
      </c>
    </row>
    <row r="11" spans="1:151">
      <c r="A11" s="28" t="s">
        <v>24</v>
      </c>
      <c r="B11" s="29">
        <v>0</v>
      </c>
      <c r="H11" s="29">
        <v>1987</v>
      </c>
      <c r="I11" s="28" t="s">
        <v>40</v>
      </c>
      <c r="J11" s="29">
        <v>1362</v>
      </c>
      <c r="K11" s="29">
        <v>0.54975036710719527</v>
      </c>
      <c r="L11" s="29">
        <v>5.3866005873715128</v>
      </c>
      <c r="M11" s="29">
        <v>1.3344713656387666</v>
      </c>
      <c r="N11" s="28" t="s">
        <v>53</v>
      </c>
      <c r="Q11" s="29">
        <v>1985</v>
      </c>
      <c r="R11" s="28" t="s">
        <v>42</v>
      </c>
      <c r="S11" s="29">
        <v>146</v>
      </c>
      <c r="T11" s="29">
        <v>5.8941780821917815</v>
      </c>
      <c r="U11" s="29">
        <v>72.04232876712328</v>
      </c>
      <c r="V11" s="29">
        <v>4.452808219178082</v>
      </c>
      <c r="W11" s="28" t="s">
        <v>51</v>
      </c>
      <c r="AA11" s="44">
        <v>1991</v>
      </c>
      <c r="AB11" s="54">
        <f t="shared" si="1"/>
        <v>2017</v>
      </c>
      <c r="AC11" s="59">
        <v>2</v>
      </c>
      <c r="AD11" s="45">
        <v>1558</v>
      </c>
      <c r="AE11" s="45">
        <v>8</v>
      </c>
      <c r="AF11" s="45">
        <v>343</v>
      </c>
      <c r="AG11" s="45">
        <v>106</v>
      </c>
      <c r="AH11" s="45">
        <v>0</v>
      </c>
      <c r="AI11" s="61">
        <f t="shared" si="0"/>
        <v>10</v>
      </c>
      <c r="AK11" s="76">
        <v>1991</v>
      </c>
      <c r="AL11" s="59">
        <v>0</v>
      </c>
      <c r="AM11" s="45">
        <v>1</v>
      </c>
      <c r="AN11" s="45">
        <v>0</v>
      </c>
      <c r="AO11" s="64">
        <v>22</v>
      </c>
      <c r="AQ11" s="76">
        <v>1991</v>
      </c>
      <c r="AR11" s="84">
        <f t="shared" si="2"/>
        <v>1536</v>
      </c>
      <c r="AS11" s="63">
        <f t="shared" si="3"/>
        <v>342</v>
      </c>
      <c r="AT11" s="63">
        <f t="shared" si="4"/>
        <v>106</v>
      </c>
      <c r="AU11" s="61">
        <f t="shared" si="5"/>
        <v>10</v>
      </c>
    </row>
    <row r="12" spans="1:151">
      <c r="A12" s="28" t="s">
        <v>51</v>
      </c>
      <c r="B12" s="29">
        <v>74981</v>
      </c>
      <c r="H12" s="29">
        <v>1987</v>
      </c>
      <c r="I12" s="28" t="s">
        <v>41</v>
      </c>
      <c r="J12" s="29">
        <v>211</v>
      </c>
      <c r="K12" s="29">
        <v>1.1843601895734597</v>
      </c>
      <c r="L12" s="29">
        <v>14.839383886255924</v>
      </c>
      <c r="M12" s="29">
        <v>2.1442180094786734</v>
      </c>
      <c r="N12" s="28" t="s">
        <v>53</v>
      </c>
      <c r="Q12" s="29">
        <v>1985</v>
      </c>
      <c r="R12" s="28" t="s">
        <v>43</v>
      </c>
      <c r="S12" s="29">
        <v>1</v>
      </c>
      <c r="T12" s="29">
        <v>3.19</v>
      </c>
      <c r="U12" s="29">
        <v>82.41</v>
      </c>
      <c r="V12" s="29">
        <v>1.07</v>
      </c>
      <c r="W12" s="28" t="s">
        <v>51</v>
      </c>
      <c r="AA12" s="44">
        <v>1992</v>
      </c>
      <c r="AB12" s="54">
        <f t="shared" si="1"/>
        <v>2174</v>
      </c>
      <c r="AC12" s="59">
        <v>2</v>
      </c>
      <c r="AD12" s="45">
        <v>1578</v>
      </c>
      <c r="AE12" s="45">
        <v>7</v>
      </c>
      <c r="AF12" s="45">
        <v>456</v>
      </c>
      <c r="AG12" s="45">
        <v>131</v>
      </c>
      <c r="AH12" s="45">
        <v>0</v>
      </c>
      <c r="AI12" s="61">
        <f t="shared" si="0"/>
        <v>9</v>
      </c>
      <c r="AK12" s="76">
        <v>1992</v>
      </c>
      <c r="AL12" s="59">
        <v>0</v>
      </c>
      <c r="AM12" s="45">
        <v>3</v>
      </c>
      <c r="AN12" s="45">
        <v>1</v>
      </c>
      <c r="AO12" s="64">
        <v>10</v>
      </c>
      <c r="AQ12" s="76">
        <v>1992</v>
      </c>
      <c r="AR12" s="84">
        <f t="shared" si="2"/>
        <v>1568</v>
      </c>
      <c r="AS12" s="63">
        <f t="shared" si="3"/>
        <v>453</v>
      </c>
      <c r="AT12" s="63">
        <f t="shared" si="4"/>
        <v>130</v>
      </c>
      <c r="AU12" s="61">
        <f t="shared" si="5"/>
        <v>9</v>
      </c>
    </row>
    <row r="13" spans="1:151">
      <c r="A13" s="28" t="s">
        <v>53</v>
      </c>
      <c r="B13" s="29">
        <v>1272189</v>
      </c>
      <c r="H13" s="29">
        <v>1987</v>
      </c>
      <c r="I13" s="28" t="s">
        <v>42</v>
      </c>
      <c r="J13" s="29">
        <v>173</v>
      </c>
      <c r="K13" s="29">
        <v>1.316242774566474</v>
      </c>
      <c r="L13" s="29">
        <v>18.340173410404624</v>
      </c>
      <c r="M13" s="29">
        <v>2.8583815028901736</v>
      </c>
      <c r="N13" s="28" t="s">
        <v>53</v>
      </c>
      <c r="Q13" s="29">
        <v>1986</v>
      </c>
      <c r="R13" s="28" t="s">
        <v>40</v>
      </c>
      <c r="S13" s="29">
        <v>1265</v>
      </c>
      <c r="T13" s="29">
        <v>1.989897233201581</v>
      </c>
      <c r="U13" s="29">
        <v>34.653778656126484</v>
      </c>
      <c r="V13" s="29">
        <v>3.1837944664031625</v>
      </c>
      <c r="W13" s="28" t="s">
        <v>51</v>
      </c>
      <c r="AA13" s="44">
        <v>1993</v>
      </c>
      <c r="AB13" s="54">
        <f t="shared" si="1"/>
        <v>2497</v>
      </c>
      <c r="AC13" s="59">
        <v>1</v>
      </c>
      <c r="AD13" s="45">
        <v>1781</v>
      </c>
      <c r="AE13" s="45">
        <v>7</v>
      </c>
      <c r="AF13" s="45">
        <v>586</v>
      </c>
      <c r="AG13" s="45">
        <v>122</v>
      </c>
      <c r="AH13" s="45">
        <v>1</v>
      </c>
      <c r="AI13" s="61">
        <f t="shared" si="0"/>
        <v>8</v>
      </c>
      <c r="AK13" s="76">
        <v>1993</v>
      </c>
      <c r="AL13" s="59">
        <v>0</v>
      </c>
      <c r="AM13" s="45">
        <v>4</v>
      </c>
      <c r="AN13" s="45">
        <v>1</v>
      </c>
      <c r="AO13" s="64">
        <v>24</v>
      </c>
      <c r="AQ13" s="76">
        <v>1993</v>
      </c>
      <c r="AR13" s="84">
        <f t="shared" si="2"/>
        <v>1757</v>
      </c>
      <c r="AS13" s="63">
        <f t="shared" si="3"/>
        <v>582</v>
      </c>
      <c r="AT13" s="63">
        <f t="shared" si="4"/>
        <v>121</v>
      </c>
      <c r="AU13" s="61">
        <f t="shared" si="5"/>
        <v>8</v>
      </c>
    </row>
    <row r="14" spans="1:151">
      <c r="H14" s="29">
        <v>1988</v>
      </c>
      <c r="I14" s="28" t="s">
        <v>40</v>
      </c>
      <c r="J14" s="29">
        <v>1130</v>
      </c>
      <c r="K14" s="29">
        <v>0.54945132743362834</v>
      </c>
      <c r="L14" s="29">
        <v>5.5720796460176993</v>
      </c>
      <c r="M14" s="29">
        <v>1.3335663716814159</v>
      </c>
      <c r="N14" s="28" t="s">
        <v>53</v>
      </c>
      <c r="Q14" s="29">
        <v>1986</v>
      </c>
      <c r="R14" s="28" t="s">
        <v>41</v>
      </c>
      <c r="S14" s="29">
        <v>259</v>
      </c>
      <c r="T14" s="29">
        <v>5.0688416988416991</v>
      </c>
      <c r="U14" s="29">
        <v>65.424903474903473</v>
      </c>
      <c r="V14" s="29">
        <v>4.5366795366795367</v>
      </c>
      <c r="W14" s="28" t="s">
        <v>51</v>
      </c>
      <c r="AA14" s="44">
        <v>1994</v>
      </c>
      <c r="AB14" s="54">
        <f t="shared" si="1"/>
        <v>2053</v>
      </c>
      <c r="AC14" s="59">
        <v>1</v>
      </c>
      <c r="AD14" s="45">
        <v>1276</v>
      </c>
      <c r="AE14" s="45">
        <v>18</v>
      </c>
      <c r="AF14" s="45">
        <v>524</v>
      </c>
      <c r="AG14" s="45">
        <v>234</v>
      </c>
      <c r="AH14" s="45">
        <v>0</v>
      </c>
      <c r="AI14" s="61">
        <f t="shared" si="0"/>
        <v>19</v>
      </c>
      <c r="AK14" s="76">
        <v>1994</v>
      </c>
      <c r="AL14" s="59">
        <v>3</v>
      </c>
      <c r="AM14" s="45">
        <v>2</v>
      </c>
      <c r="AN14" s="45">
        <v>2</v>
      </c>
      <c r="AO14" s="64">
        <v>12</v>
      </c>
      <c r="AQ14" s="76">
        <v>1994</v>
      </c>
      <c r="AR14" s="84">
        <f t="shared" si="2"/>
        <v>1264</v>
      </c>
      <c r="AS14" s="63">
        <f t="shared" si="3"/>
        <v>522</v>
      </c>
      <c r="AT14" s="63">
        <f t="shared" si="4"/>
        <v>232</v>
      </c>
      <c r="AU14" s="61">
        <f t="shared" si="5"/>
        <v>16</v>
      </c>
    </row>
    <row r="15" spans="1:151">
      <c r="A15" s="30" t="s">
        <v>66</v>
      </c>
      <c r="H15" s="29">
        <v>1988</v>
      </c>
      <c r="I15" s="28" t="s">
        <v>41</v>
      </c>
      <c r="J15" s="29">
        <v>723</v>
      </c>
      <c r="K15" s="29">
        <v>0.77341632088520051</v>
      </c>
      <c r="L15" s="29">
        <v>10.048769017980636</v>
      </c>
      <c r="M15" s="29">
        <v>1.6652143845089904</v>
      </c>
      <c r="N15" s="28" t="s">
        <v>53</v>
      </c>
      <c r="Q15" s="29">
        <v>1986</v>
      </c>
      <c r="R15" s="28" t="s">
        <v>42</v>
      </c>
      <c r="S15" s="29">
        <v>198</v>
      </c>
      <c r="T15" s="29">
        <v>5.165</v>
      </c>
      <c r="U15" s="29">
        <v>61.236010101010095</v>
      </c>
      <c r="V15" s="29">
        <v>4.6376767676767683</v>
      </c>
      <c r="W15" s="28" t="s">
        <v>51</v>
      </c>
      <c r="AA15" s="44">
        <v>1995</v>
      </c>
      <c r="AB15" s="54">
        <f t="shared" si="1"/>
        <v>1806</v>
      </c>
      <c r="AC15" s="59">
        <v>2</v>
      </c>
      <c r="AD15" s="45">
        <v>1028</v>
      </c>
      <c r="AE15" s="45">
        <v>21</v>
      </c>
      <c r="AF15" s="45">
        <v>465</v>
      </c>
      <c r="AG15" s="45">
        <v>290</v>
      </c>
      <c r="AH15" s="45">
        <v>0</v>
      </c>
      <c r="AI15" s="61">
        <f t="shared" si="0"/>
        <v>23</v>
      </c>
      <c r="AK15" s="76">
        <v>1995</v>
      </c>
      <c r="AL15" s="59">
        <v>2</v>
      </c>
      <c r="AM15" s="45">
        <v>5</v>
      </c>
      <c r="AN15" s="45">
        <v>1</v>
      </c>
      <c r="AO15" s="64">
        <v>10</v>
      </c>
      <c r="AQ15" s="76">
        <v>1995</v>
      </c>
      <c r="AR15" s="84">
        <f t="shared" si="2"/>
        <v>1018</v>
      </c>
      <c r="AS15" s="63">
        <f t="shared" si="3"/>
        <v>460</v>
      </c>
      <c r="AT15" s="63">
        <f t="shared" si="4"/>
        <v>289</v>
      </c>
      <c r="AU15" s="61">
        <f t="shared" si="5"/>
        <v>21</v>
      </c>
    </row>
    <row r="16" spans="1:151">
      <c r="A16">
        <v>74407</v>
      </c>
      <c r="H16" s="29">
        <v>1988</v>
      </c>
      <c r="I16" s="28" t="s">
        <v>42</v>
      </c>
      <c r="J16" s="29">
        <v>254</v>
      </c>
      <c r="K16" s="29">
        <v>1.0436614173228347</v>
      </c>
      <c r="L16" s="29">
        <v>11.836141732283465</v>
      </c>
      <c r="M16" s="29">
        <v>2.2949999999999999</v>
      </c>
      <c r="N16" s="28" t="s">
        <v>53</v>
      </c>
      <c r="Q16" s="29">
        <v>1987</v>
      </c>
      <c r="R16" s="28" t="s">
        <v>40</v>
      </c>
      <c r="S16" s="29">
        <v>2109</v>
      </c>
      <c r="T16" s="29">
        <v>1.9609009009009011</v>
      </c>
      <c r="U16" s="29">
        <v>31.778790896159315</v>
      </c>
      <c r="V16" s="29">
        <v>3.3184732100521575</v>
      </c>
      <c r="W16" s="28" t="s">
        <v>51</v>
      </c>
      <c r="AA16" s="44">
        <v>1996</v>
      </c>
      <c r="AB16" s="54">
        <f t="shared" si="1"/>
        <v>7205</v>
      </c>
      <c r="AC16" s="59">
        <v>0</v>
      </c>
      <c r="AD16" s="45">
        <v>4744</v>
      </c>
      <c r="AE16" s="45">
        <v>5</v>
      </c>
      <c r="AF16" s="45">
        <v>1860</v>
      </c>
      <c r="AG16" s="45">
        <v>596</v>
      </c>
      <c r="AH16" s="45">
        <v>0</v>
      </c>
      <c r="AI16" s="61">
        <f t="shared" si="0"/>
        <v>5</v>
      </c>
      <c r="AK16" s="76">
        <v>1996</v>
      </c>
      <c r="AL16" s="59">
        <v>2</v>
      </c>
      <c r="AM16" s="45">
        <v>11</v>
      </c>
      <c r="AN16" s="45">
        <v>4</v>
      </c>
      <c r="AO16" s="64">
        <v>31</v>
      </c>
      <c r="AQ16" s="76">
        <v>1996</v>
      </c>
      <c r="AR16" s="84">
        <f t="shared" si="2"/>
        <v>4713</v>
      </c>
      <c r="AS16" s="63">
        <f t="shared" si="3"/>
        <v>1849</v>
      </c>
      <c r="AT16" s="63">
        <f t="shared" si="4"/>
        <v>592</v>
      </c>
      <c r="AU16" s="61">
        <f t="shared" si="5"/>
        <v>3</v>
      </c>
    </row>
    <row r="17" spans="1:47">
      <c r="H17" s="29">
        <v>1989</v>
      </c>
      <c r="I17" s="28" t="s">
        <v>40</v>
      </c>
      <c r="J17" s="29">
        <v>1775</v>
      </c>
      <c r="K17" s="29">
        <v>0.52570140845070423</v>
      </c>
      <c r="L17" s="29">
        <v>5.1650591549295779</v>
      </c>
      <c r="M17" s="29">
        <v>1.3490478873239438</v>
      </c>
      <c r="N17" s="28" t="s">
        <v>53</v>
      </c>
      <c r="Q17" s="29">
        <v>1987</v>
      </c>
      <c r="R17" s="28" t="s">
        <v>41</v>
      </c>
      <c r="S17" s="29">
        <v>331</v>
      </c>
      <c r="T17" s="29">
        <v>4.9488821752265864</v>
      </c>
      <c r="U17" s="29">
        <v>62.032749244712988</v>
      </c>
      <c r="V17" s="29">
        <v>3.7679456193353476</v>
      </c>
      <c r="W17" s="28" t="s">
        <v>51</v>
      </c>
      <c r="AA17" s="44">
        <v>1997</v>
      </c>
      <c r="AB17" s="54">
        <f t="shared" si="1"/>
        <v>5677</v>
      </c>
      <c r="AC17" s="59">
        <v>1</v>
      </c>
      <c r="AD17" s="45">
        <v>3747</v>
      </c>
      <c r="AE17" s="45">
        <v>7</v>
      </c>
      <c r="AF17" s="45">
        <v>1415</v>
      </c>
      <c r="AG17" s="45">
        <v>507</v>
      </c>
      <c r="AH17" s="45">
        <v>3</v>
      </c>
      <c r="AI17" s="61">
        <f t="shared" si="0"/>
        <v>8</v>
      </c>
      <c r="AK17" s="76">
        <v>1997</v>
      </c>
      <c r="AL17" s="59">
        <v>3</v>
      </c>
      <c r="AM17" s="45">
        <v>7</v>
      </c>
      <c r="AN17" s="45">
        <v>0</v>
      </c>
      <c r="AO17" s="64">
        <v>26</v>
      </c>
      <c r="AQ17" s="76">
        <v>1997</v>
      </c>
      <c r="AR17" s="84">
        <f t="shared" si="2"/>
        <v>3721</v>
      </c>
      <c r="AS17" s="63">
        <f t="shared" si="3"/>
        <v>1408</v>
      </c>
      <c r="AT17" s="63">
        <f t="shared" si="4"/>
        <v>507</v>
      </c>
      <c r="AU17" s="61">
        <f t="shared" si="5"/>
        <v>5</v>
      </c>
    </row>
    <row r="18" spans="1:47">
      <c r="A18" t="s">
        <v>58</v>
      </c>
      <c r="H18" s="29">
        <v>1989</v>
      </c>
      <c r="I18" s="28" t="s">
        <v>41</v>
      </c>
      <c r="J18" s="29">
        <v>776</v>
      </c>
      <c r="K18" s="29">
        <v>0.86798969072164955</v>
      </c>
      <c r="L18" s="29">
        <v>11.321572164948453</v>
      </c>
      <c r="M18" s="29">
        <v>1.6710824742268042</v>
      </c>
      <c r="N18" s="28" t="s">
        <v>53</v>
      </c>
      <c r="Q18" s="29">
        <v>1987</v>
      </c>
      <c r="R18" s="28" t="s">
        <v>42</v>
      </c>
      <c r="S18" s="29">
        <v>255</v>
      </c>
      <c r="T18" s="29">
        <v>5.1605098039215687</v>
      </c>
      <c r="U18" s="29">
        <v>60.640901960784319</v>
      </c>
      <c r="V18" s="29">
        <v>5.1855686274509809</v>
      </c>
      <c r="W18" s="28" t="s">
        <v>51</v>
      </c>
      <c r="AA18" s="44">
        <v>1998</v>
      </c>
      <c r="AB18" s="54">
        <f t="shared" si="1"/>
        <v>3603</v>
      </c>
      <c r="AC18" s="59">
        <v>1</v>
      </c>
      <c r="AD18" s="45">
        <v>2261</v>
      </c>
      <c r="AE18" s="45">
        <v>3</v>
      </c>
      <c r="AF18" s="45">
        <v>1078</v>
      </c>
      <c r="AG18" s="45">
        <v>260</v>
      </c>
      <c r="AH18" s="45">
        <v>1</v>
      </c>
      <c r="AI18" s="61">
        <f t="shared" si="0"/>
        <v>4</v>
      </c>
      <c r="AK18" s="76">
        <v>1998</v>
      </c>
      <c r="AL18" s="59">
        <v>0</v>
      </c>
      <c r="AM18" s="45">
        <v>4</v>
      </c>
      <c r="AN18" s="45">
        <v>1</v>
      </c>
      <c r="AO18" s="64">
        <v>14</v>
      </c>
      <c r="AQ18" s="76">
        <v>1998</v>
      </c>
      <c r="AR18" s="84">
        <f t="shared" si="2"/>
        <v>2247</v>
      </c>
      <c r="AS18" s="63">
        <f t="shared" si="3"/>
        <v>1074</v>
      </c>
      <c r="AT18" s="63">
        <f t="shared" si="4"/>
        <v>259</v>
      </c>
      <c r="AU18" s="61">
        <f t="shared" si="5"/>
        <v>4</v>
      </c>
    </row>
    <row r="19" spans="1:47">
      <c r="A19">
        <v>84710</v>
      </c>
      <c r="H19" s="29">
        <v>1989</v>
      </c>
      <c r="I19" s="28" t="s">
        <v>42</v>
      </c>
      <c r="J19" s="29">
        <v>303</v>
      </c>
      <c r="K19" s="29">
        <v>1.0664686468646867</v>
      </c>
      <c r="L19" s="29">
        <v>10.85990099009901</v>
      </c>
      <c r="M19" s="29">
        <v>2.4045874587458744</v>
      </c>
      <c r="N19" s="28" t="s">
        <v>53</v>
      </c>
      <c r="Q19" s="29">
        <v>1987</v>
      </c>
      <c r="R19" s="28" t="s">
        <v>43</v>
      </c>
      <c r="S19" s="29">
        <v>1</v>
      </c>
      <c r="T19" s="29">
        <v>0.31</v>
      </c>
      <c r="U19" s="29">
        <v>0.23</v>
      </c>
      <c r="V19" s="29">
        <v>7.36</v>
      </c>
      <c r="W19" s="28" t="s">
        <v>51</v>
      </c>
      <c r="AA19" s="44">
        <v>1999</v>
      </c>
      <c r="AB19" s="54">
        <f t="shared" si="1"/>
        <v>2723</v>
      </c>
      <c r="AC19" s="59">
        <v>0</v>
      </c>
      <c r="AD19" s="45">
        <v>1739</v>
      </c>
      <c r="AE19" s="45">
        <v>5</v>
      </c>
      <c r="AF19" s="45">
        <v>698</v>
      </c>
      <c r="AG19" s="45">
        <v>281</v>
      </c>
      <c r="AH19" s="45">
        <v>2</v>
      </c>
      <c r="AI19" s="61">
        <f t="shared" si="0"/>
        <v>5</v>
      </c>
      <c r="AK19" s="76">
        <v>1999</v>
      </c>
      <c r="AL19" s="59">
        <v>1</v>
      </c>
      <c r="AM19" s="45">
        <v>3</v>
      </c>
      <c r="AN19" s="45">
        <v>0</v>
      </c>
      <c r="AO19" s="64">
        <v>6</v>
      </c>
      <c r="AQ19" s="76">
        <v>1999</v>
      </c>
      <c r="AR19" s="84">
        <f t="shared" si="2"/>
        <v>1733</v>
      </c>
      <c r="AS19" s="63">
        <f t="shared" si="3"/>
        <v>695</v>
      </c>
      <c r="AT19" s="63">
        <f t="shared" si="4"/>
        <v>281</v>
      </c>
      <c r="AU19" s="61">
        <f t="shared" si="5"/>
        <v>4</v>
      </c>
    </row>
    <row r="20" spans="1:47">
      <c r="H20" s="29">
        <v>1989</v>
      </c>
      <c r="I20" s="28" t="s">
        <v>43</v>
      </c>
      <c r="J20" s="29">
        <v>1</v>
      </c>
      <c r="K20" s="29">
        <v>2.64</v>
      </c>
      <c r="L20" s="29">
        <v>29.43</v>
      </c>
      <c r="M20" s="29">
        <v>2.68</v>
      </c>
      <c r="N20" s="28" t="s">
        <v>53</v>
      </c>
      <c r="Q20" s="29">
        <v>1988</v>
      </c>
      <c r="R20" s="28" t="s">
        <v>40</v>
      </c>
      <c r="S20" s="29">
        <v>1832</v>
      </c>
      <c r="T20" s="29">
        <v>2.1905403930131007</v>
      </c>
      <c r="U20" s="29">
        <v>32.239967248908293</v>
      </c>
      <c r="V20" s="29">
        <v>3.2664737991266377</v>
      </c>
      <c r="W20" s="28" t="s">
        <v>51</v>
      </c>
      <c r="AA20" s="44">
        <v>2000</v>
      </c>
      <c r="AB20" s="54">
        <f t="shared" si="1"/>
        <v>2136</v>
      </c>
      <c r="AC20" s="59">
        <v>0</v>
      </c>
      <c r="AD20" s="45">
        <v>1354</v>
      </c>
      <c r="AE20" s="45">
        <v>6</v>
      </c>
      <c r="AF20" s="45">
        <v>625</v>
      </c>
      <c r="AG20" s="45">
        <v>151</v>
      </c>
      <c r="AH20" s="45">
        <v>0</v>
      </c>
      <c r="AI20" s="61">
        <f t="shared" si="0"/>
        <v>6</v>
      </c>
      <c r="AK20" s="76">
        <v>2000</v>
      </c>
      <c r="AL20" s="59">
        <v>0</v>
      </c>
      <c r="AM20" s="45">
        <v>2</v>
      </c>
      <c r="AN20" s="45">
        <v>1</v>
      </c>
      <c r="AO20" s="64">
        <v>3</v>
      </c>
      <c r="AQ20" s="76">
        <v>2000</v>
      </c>
      <c r="AR20" s="84">
        <f t="shared" si="2"/>
        <v>1351</v>
      </c>
      <c r="AS20" s="63">
        <f t="shared" si="3"/>
        <v>623</v>
      </c>
      <c r="AT20" s="63">
        <f t="shared" si="4"/>
        <v>150</v>
      </c>
      <c r="AU20" s="61">
        <f t="shared" si="5"/>
        <v>6</v>
      </c>
    </row>
    <row r="21" spans="1:47">
      <c r="H21" s="29">
        <v>1990</v>
      </c>
      <c r="I21" s="28" t="s">
        <v>40</v>
      </c>
      <c r="J21" s="29">
        <v>1846</v>
      </c>
      <c r="K21" s="29">
        <v>0.4592036836403034</v>
      </c>
      <c r="L21" s="29">
        <v>4.7054821235102926</v>
      </c>
      <c r="M21" s="29">
        <v>1.3542903575297942</v>
      </c>
      <c r="N21" s="28" t="s">
        <v>53</v>
      </c>
      <c r="Q21" s="29">
        <v>1988</v>
      </c>
      <c r="R21" s="28" t="s">
        <v>41</v>
      </c>
      <c r="S21" s="29">
        <v>1138</v>
      </c>
      <c r="T21" s="29">
        <v>2.3819156414762745</v>
      </c>
      <c r="U21" s="29">
        <v>29.908594024604568</v>
      </c>
      <c r="V21" s="29">
        <v>4.5454569420035149</v>
      </c>
      <c r="W21" s="28" t="s">
        <v>51</v>
      </c>
      <c r="AA21" s="44">
        <v>2001</v>
      </c>
      <c r="AB21" s="54">
        <f t="shared" si="1"/>
        <v>1673</v>
      </c>
      <c r="AC21" s="59">
        <v>1</v>
      </c>
      <c r="AD21" s="45">
        <v>935</v>
      </c>
      <c r="AE21" s="45">
        <v>1</v>
      </c>
      <c r="AF21" s="45">
        <v>529</v>
      </c>
      <c r="AG21" s="45">
        <v>207</v>
      </c>
      <c r="AH21" s="45">
        <v>1</v>
      </c>
      <c r="AI21" s="61">
        <f t="shared" si="0"/>
        <v>2</v>
      </c>
      <c r="AK21" s="76">
        <v>2001</v>
      </c>
      <c r="AL21" s="59">
        <v>0</v>
      </c>
      <c r="AM21" s="45">
        <v>1</v>
      </c>
      <c r="AN21" s="45">
        <v>0</v>
      </c>
      <c r="AO21" s="64">
        <v>4</v>
      </c>
      <c r="AQ21" s="76">
        <v>2001</v>
      </c>
      <c r="AR21" s="84">
        <f t="shared" si="2"/>
        <v>931</v>
      </c>
      <c r="AS21" s="63">
        <f t="shared" si="3"/>
        <v>528</v>
      </c>
      <c r="AT21" s="63">
        <f t="shared" si="4"/>
        <v>207</v>
      </c>
      <c r="AU21" s="61">
        <f t="shared" si="5"/>
        <v>2</v>
      </c>
    </row>
    <row r="22" spans="1:47">
      <c r="H22" s="29">
        <v>1990</v>
      </c>
      <c r="I22" s="28" t="s">
        <v>45</v>
      </c>
      <c r="J22" s="29">
        <v>1</v>
      </c>
      <c r="K22" s="29">
        <v>2.02</v>
      </c>
      <c r="L22" s="29">
        <v>5.3</v>
      </c>
      <c r="M22" s="29">
        <v>1.79</v>
      </c>
      <c r="N22" s="28" t="s">
        <v>53</v>
      </c>
      <c r="Q22" s="29">
        <v>1988</v>
      </c>
      <c r="R22" s="28" t="s">
        <v>42</v>
      </c>
      <c r="S22" s="29">
        <v>405</v>
      </c>
      <c r="T22" s="29">
        <v>3.4907654320987653</v>
      </c>
      <c r="U22" s="29">
        <v>39.960395061728399</v>
      </c>
      <c r="V22" s="29">
        <v>5.1645185185185181</v>
      </c>
      <c r="W22" s="28" t="s">
        <v>51</v>
      </c>
      <c r="AA22" s="44">
        <v>2002</v>
      </c>
      <c r="AB22" s="54">
        <f t="shared" si="1"/>
        <v>1011</v>
      </c>
      <c r="AC22" s="59">
        <v>0</v>
      </c>
      <c r="AD22" s="45">
        <v>494</v>
      </c>
      <c r="AE22" s="45">
        <v>0</v>
      </c>
      <c r="AF22" s="45">
        <v>314</v>
      </c>
      <c r="AG22" s="45">
        <v>203</v>
      </c>
      <c r="AH22" s="45">
        <v>1</v>
      </c>
      <c r="AI22" s="61">
        <f t="shared" si="0"/>
        <v>0</v>
      </c>
      <c r="AK22" s="76">
        <v>2002</v>
      </c>
      <c r="AL22" s="59">
        <v>0</v>
      </c>
      <c r="AM22" s="45">
        <v>0</v>
      </c>
      <c r="AN22" s="45">
        <v>0</v>
      </c>
      <c r="AO22" s="64">
        <v>2</v>
      </c>
      <c r="AQ22" s="76">
        <v>2002</v>
      </c>
      <c r="AR22" s="84">
        <f t="shared" si="2"/>
        <v>492</v>
      </c>
      <c r="AS22" s="63">
        <f t="shared" si="3"/>
        <v>314</v>
      </c>
      <c r="AT22" s="63">
        <f t="shared" si="4"/>
        <v>203</v>
      </c>
      <c r="AU22" s="61">
        <f t="shared" si="5"/>
        <v>0</v>
      </c>
    </row>
    <row r="23" spans="1:47">
      <c r="H23" s="29">
        <v>1990</v>
      </c>
      <c r="I23" s="28" t="s">
        <v>41</v>
      </c>
      <c r="J23" s="29">
        <v>557</v>
      </c>
      <c r="K23" s="29">
        <v>0.76265709156193895</v>
      </c>
      <c r="L23" s="29">
        <v>9.9444165170556538</v>
      </c>
      <c r="M23" s="29">
        <v>1.6529802513464993</v>
      </c>
      <c r="N23" s="28" t="s">
        <v>53</v>
      </c>
      <c r="Q23" s="29">
        <v>1989</v>
      </c>
      <c r="R23" s="28" t="s">
        <v>40</v>
      </c>
      <c r="S23" s="29">
        <v>2740</v>
      </c>
      <c r="T23" s="29">
        <v>1.8583905109489052</v>
      </c>
      <c r="U23" s="29">
        <v>32.16825547445255</v>
      </c>
      <c r="V23" s="29">
        <v>3.2986204379562043</v>
      </c>
      <c r="W23" s="28" t="s">
        <v>51</v>
      </c>
      <c r="AA23" s="44">
        <v>2003</v>
      </c>
      <c r="AB23" s="54">
        <f t="shared" si="1"/>
        <v>366</v>
      </c>
      <c r="AC23" s="59">
        <v>0</v>
      </c>
      <c r="AD23" s="45">
        <v>234</v>
      </c>
      <c r="AE23" s="45">
        <v>0</v>
      </c>
      <c r="AF23" s="45">
        <v>92</v>
      </c>
      <c r="AG23" s="45">
        <v>40</v>
      </c>
      <c r="AH23" s="45">
        <v>0</v>
      </c>
      <c r="AI23" s="61">
        <f t="shared" si="0"/>
        <v>0</v>
      </c>
      <c r="AK23" s="76">
        <v>2003</v>
      </c>
      <c r="AL23" s="59">
        <v>0</v>
      </c>
      <c r="AM23" s="45">
        <v>0</v>
      </c>
      <c r="AN23" s="45">
        <v>0</v>
      </c>
      <c r="AO23" s="64">
        <v>1</v>
      </c>
      <c r="AQ23" s="76">
        <v>2003</v>
      </c>
      <c r="AR23" s="84">
        <f t="shared" si="2"/>
        <v>233</v>
      </c>
      <c r="AS23" s="63">
        <f t="shared" si="3"/>
        <v>92</v>
      </c>
      <c r="AT23" s="63">
        <f t="shared" si="4"/>
        <v>40</v>
      </c>
      <c r="AU23" s="61">
        <f t="shared" si="5"/>
        <v>0</v>
      </c>
    </row>
    <row r="24" spans="1:47">
      <c r="H24" s="29">
        <v>1990</v>
      </c>
      <c r="I24" s="28" t="s">
        <v>42</v>
      </c>
      <c r="J24" s="29">
        <v>201</v>
      </c>
      <c r="K24" s="29">
        <v>1.0358208955223882</v>
      </c>
      <c r="L24" s="29">
        <v>10.578457711442786</v>
      </c>
      <c r="M24" s="29">
        <v>2.1512437810945273</v>
      </c>
      <c r="N24" s="28" t="s">
        <v>53</v>
      </c>
      <c r="Q24" s="29">
        <v>1989</v>
      </c>
      <c r="R24" s="28" t="s">
        <v>41</v>
      </c>
      <c r="S24" s="29">
        <v>1229</v>
      </c>
      <c r="T24" s="29">
        <v>2.3678763222131813</v>
      </c>
      <c r="U24" s="29">
        <v>35.7853051261188</v>
      </c>
      <c r="V24" s="29">
        <v>4.3883645240032552</v>
      </c>
      <c r="W24" s="28" t="s">
        <v>51</v>
      </c>
      <c r="AA24" s="44">
        <v>2004</v>
      </c>
      <c r="AB24" s="54">
        <f t="shared" si="1"/>
        <v>257</v>
      </c>
      <c r="AC24" s="59">
        <v>0</v>
      </c>
      <c r="AD24" s="45">
        <v>141</v>
      </c>
      <c r="AE24" s="45">
        <v>1</v>
      </c>
      <c r="AF24" s="45">
        <v>68</v>
      </c>
      <c r="AG24" s="45">
        <v>47</v>
      </c>
      <c r="AH24" s="45">
        <v>0</v>
      </c>
      <c r="AI24" s="61">
        <f t="shared" si="0"/>
        <v>1</v>
      </c>
      <c r="AK24" s="77">
        <v>2004</v>
      </c>
      <c r="AL24" s="60">
        <v>1</v>
      </c>
      <c r="AM24" s="47">
        <v>0</v>
      </c>
      <c r="AN24" s="47">
        <v>0</v>
      </c>
      <c r="AO24" s="78">
        <v>0</v>
      </c>
      <c r="AQ24" s="76">
        <v>2004</v>
      </c>
      <c r="AR24" s="84">
        <f t="shared" si="2"/>
        <v>141</v>
      </c>
      <c r="AS24" s="63">
        <f t="shared" si="3"/>
        <v>68</v>
      </c>
      <c r="AT24" s="63">
        <f t="shared" si="4"/>
        <v>47</v>
      </c>
      <c r="AU24" s="61">
        <f t="shared" si="5"/>
        <v>0</v>
      </c>
    </row>
    <row r="25" spans="1:47">
      <c r="H25" s="29">
        <v>1991</v>
      </c>
      <c r="I25" s="28" t="s">
        <v>40</v>
      </c>
      <c r="J25" s="29">
        <v>3620</v>
      </c>
      <c r="K25" s="29">
        <v>0.35501104972375691</v>
      </c>
      <c r="L25" s="29">
        <v>3.649118784530387</v>
      </c>
      <c r="M25" s="29">
        <v>1.1468397790055249</v>
      </c>
      <c r="N25" s="28" t="s">
        <v>53</v>
      </c>
      <c r="Q25" s="29">
        <v>1989</v>
      </c>
      <c r="R25" s="28" t="s">
        <v>42</v>
      </c>
      <c r="S25" s="29">
        <v>470</v>
      </c>
      <c r="T25" s="29">
        <v>3.4615319148936172</v>
      </c>
      <c r="U25" s="29">
        <v>34.436</v>
      </c>
      <c r="V25" s="29">
        <v>5.1382765957446814</v>
      </c>
      <c r="W25" s="28" t="s">
        <v>51</v>
      </c>
      <c r="AA25" s="44">
        <v>2005</v>
      </c>
      <c r="AB25" s="54">
        <f t="shared" si="1"/>
        <v>62</v>
      </c>
      <c r="AC25" s="59">
        <v>0</v>
      </c>
      <c r="AD25" s="45">
        <v>42</v>
      </c>
      <c r="AE25" s="45">
        <v>0</v>
      </c>
      <c r="AF25" s="45">
        <v>13</v>
      </c>
      <c r="AG25" s="45">
        <v>7</v>
      </c>
      <c r="AH25" s="45">
        <v>0</v>
      </c>
      <c r="AI25" s="61">
        <f t="shared" si="0"/>
        <v>0</v>
      </c>
      <c r="AK25" s="76">
        <v>2005</v>
      </c>
      <c r="AL25" s="60">
        <v>0</v>
      </c>
      <c r="AM25" s="47">
        <v>0</v>
      </c>
      <c r="AN25" s="47">
        <v>0</v>
      </c>
      <c r="AO25" s="78">
        <v>0</v>
      </c>
      <c r="AQ25" s="76">
        <v>2005</v>
      </c>
      <c r="AR25" s="84">
        <f t="shared" si="2"/>
        <v>42</v>
      </c>
      <c r="AS25" s="63">
        <f t="shared" si="3"/>
        <v>13</v>
      </c>
      <c r="AT25" s="63">
        <f t="shared" si="4"/>
        <v>7</v>
      </c>
      <c r="AU25" s="61">
        <f t="shared" si="5"/>
        <v>0</v>
      </c>
    </row>
    <row r="26" spans="1:47" ht="13.5" thickBot="1">
      <c r="H26" s="29">
        <v>1991</v>
      </c>
      <c r="I26" s="28" t="s">
        <v>41</v>
      </c>
      <c r="J26" s="29">
        <v>751</v>
      </c>
      <c r="K26" s="29">
        <v>0.64209054593874837</v>
      </c>
      <c r="L26" s="29">
        <v>7.386724367509987</v>
      </c>
      <c r="M26" s="29">
        <v>1.3865645805592544</v>
      </c>
      <c r="N26" s="28" t="s">
        <v>53</v>
      </c>
      <c r="Q26" s="29">
        <v>1989</v>
      </c>
      <c r="R26" s="28" t="s">
        <v>43</v>
      </c>
      <c r="S26" s="29">
        <v>1</v>
      </c>
      <c r="T26" s="29">
        <v>3.41</v>
      </c>
      <c r="U26" s="29">
        <v>29.17</v>
      </c>
      <c r="V26" s="29">
        <v>3.34</v>
      </c>
      <c r="W26" s="28" t="s">
        <v>51</v>
      </c>
      <c r="AA26" s="46">
        <v>2006</v>
      </c>
      <c r="AB26" s="54">
        <f t="shared" si="1"/>
        <v>6</v>
      </c>
      <c r="AC26" s="60">
        <v>0</v>
      </c>
      <c r="AD26" s="47">
        <v>5</v>
      </c>
      <c r="AE26" s="47">
        <v>0</v>
      </c>
      <c r="AF26" s="47">
        <v>1</v>
      </c>
      <c r="AG26" s="47">
        <v>0</v>
      </c>
      <c r="AH26" s="47">
        <v>0</v>
      </c>
      <c r="AI26" s="62">
        <f t="shared" si="0"/>
        <v>0</v>
      </c>
      <c r="AK26" s="76">
        <v>2006</v>
      </c>
      <c r="AL26" s="67">
        <v>0</v>
      </c>
      <c r="AM26" s="65">
        <v>0</v>
      </c>
      <c r="AN26" s="65">
        <v>0</v>
      </c>
      <c r="AO26" s="66">
        <v>0</v>
      </c>
      <c r="AQ26" s="77">
        <v>2006</v>
      </c>
      <c r="AR26" s="85">
        <f t="shared" si="2"/>
        <v>5</v>
      </c>
      <c r="AS26" s="86">
        <f t="shared" si="3"/>
        <v>1</v>
      </c>
      <c r="AT26" s="86">
        <f t="shared" si="4"/>
        <v>0</v>
      </c>
      <c r="AU26" s="62">
        <f t="shared" si="5"/>
        <v>0</v>
      </c>
    </row>
    <row r="27" spans="1:47" ht="13.5" thickBot="1">
      <c r="H27" s="29">
        <v>1991</v>
      </c>
      <c r="I27" s="28" t="s">
        <v>42</v>
      </c>
      <c r="J27" s="29">
        <v>229</v>
      </c>
      <c r="K27" s="29">
        <v>0.92323144104803501</v>
      </c>
      <c r="L27" s="29">
        <v>9.2640174672489088</v>
      </c>
      <c r="M27" s="29">
        <v>2.3028820960698688</v>
      </c>
      <c r="N27" s="28" t="s">
        <v>53</v>
      </c>
      <c r="Q27" s="29">
        <v>1990</v>
      </c>
      <c r="R27" s="28" t="s">
        <v>40</v>
      </c>
      <c r="S27" s="29">
        <v>2856</v>
      </c>
      <c r="T27" s="29">
        <v>1.7528921568627451</v>
      </c>
      <c r="U27" s="29">
        <v>31.383764005602238</v>
      </c>
      <c r="V27" s="29">
        <v>3.330220588235294</v>
      </c>
      <c r="W27" s="28" t="s">
        <v>51</v>
      </c>
      <c r="AA27" s="55" t="s">
        <v>67</v>
      </c>
      <c r="AB27" s="48">
        <f t="shared" ref="AB27:AH27" si="6">SUM(AB4:AB26)</f>
        <v>42276</v>
      </c>
      <c r="AC27" s="49">
        <f t="shared" si="6"/>
        <v>81</v>
      </c>
      <c r="AD27" s="50">
        <f t="shared" si="6"/>
        <v>27201</v>
      </c>
      <c r="AE27" s="50">
        <f t="shared" si="6"/>
        <v>332</v>
      </c>
      <c r="AF27" s="50">
        <f t="shared" si="6"/>
        <v>10639</v>
      </c>
      <c r="AG27" s="50">
        <f t="shared" si="6"/>
        <v>4023</v>
      </c>
      <c r="AH27" s="50">
        <f t="shared" si="6"/>
        <v>12</v>
      </c>
      <c r="AI27" s="51">
        <f t="shared" si="0"/>
        <v>413</v>
      </c>
      <c r="AK27" s="80">
        <f>SUM(AL27:AO27)</f>
        <v>326</v>
      </c>
      <c r="AL27" s="81">
        <f>SUM(AL4:AL24)</f>
        <v>16</v>
      </c>
      <c r="AM27" s="82">
        <f>SUM(AM4:AM24)</f>
        <v>59</v>
      </c>
      <c r="AN27" s="82">
        <f>SUM(AN4:AN24)</f>
        <v>14</v>
      </c>
      <c r="AO27" s="83">
        <f>SUM(AO4:AO24)</f>
        <v>237</v>
      </c>
      <c r="AQ27" s="55" t="s">
        <v>67</v>
      </c>
      <c r="AR27" s="79">
        <f>SUM(AR4:AR26)</f>
        <v>26964</v>
      </c>
      <c r="AS27" s="50">
        <f>SUM(AS4:AS26)</f>
        <v>10580</v>
      </c>
      <c r="AT27" s="50">
        <f>SUM(AT4:AT26)</f>
        <v>4009</v>
      </c>
      <c r="AU27" s="51">
        <f>SUM(AU4:AU26)</f>
        <v>397</v>
      </c>
    </row>
    <row r="28" spans="1:47">
      <c r="H28" s="29">
        <v>1991</v>
      </c>
      <c r="I28" s="28" t="s">
        <v>43</v>
      </c>
      <c r="J28" s="29">
        <v>1</v>
      </c>
      <c r="K28" s="29">
        <v>2.99</v>
      </c>
      <c r="L28" s="29">
        <v>74.83</v>
      </c>
      <c r="M28" s="29">
        <v>1.4</v>
      </c>
      <c r="N28" s="28" t="s">
        <v>53</v>
      </c>
      <c r="Q28" s="29">
        <v>1990</v>
      </c>
      <c r="R28" s="28" t="s">
        <v>41</v>
      </c>
      <c r="S28" s="29">
        <v>874</v>
      </c>
      <c r="T28" s="29">
        <v>2.3756750572082383</v>
      </c>
      <c r="U28" s="29">
        <v>33.329221967963385</v>
      </c>
      <c r="V28" s="29">
        <v>4.4392791762013735</v>
      </c>
      <c r="W28" s="28" t="s">
        <v>51</v>
      </c>
      <c r="AR28" s="93">
        <f>SUM(AR27:AU27)</f>
        <v>41950</v>
      </c>
    </row>
    <row r="29" spans="1:47">
      <c r="H29" s="29">
        <v>1992</v>
      </c>
      <c r="I29" s="28" t="s">
        <v>40</v>
      </c>
      <c r="J29" s="29">
        <v>3529</v>
      </c>
      <c r="K29" s="29">
        <v>0.33591952394446023</v>
      </c>
      <c r="L29" s="29">
        <v>3.617220175687164</v>
      </c>
      <c r="M29" s="29">
        <v>1.1614338339472938</v>
      </c>
      <c r="N29" s="28" t="s">
        <v>53</v>
      </c>
      <c r="Q29" s="29">
        <v>1990</v>
      </c>
      <c r="R29" s="28" t="s">
        <v>42</v>
      </c>
      <c r="S29" s="29">
        <v>299</v>
      </c>
      <c r="T29" s="29">
        <v>3.2225752508361207</v>
      </c>
      <c r="U29" s="29">
        <v>43.355484949832778</v>
      </c>
      <c r="V29" s="29">
        <v>5.2245819397993305</v>
      </c>
      <c r="W29" s="28" t="s">
        <v>51</v>
      </c>
      <c r="AR29">
        <f>(AB27-AR28)</f>
        <v>326</v>
      </c>
    </row>
    <row r="30" spans="1:47">
      <c r="H30" s="29">
        <v>1992</v>
      </c>
      <c r="I30" s="28" t="s">
        <v>41</v>
      </c>
      <c r="J30" s="29">
        <v>926</v>
      </c>
      <c r="K30" s="29">
        <v>0.5806695464362851</v>
      </c>
      <c r="L30" s="29">
        <v>6.5610475161987045</v>
      </c>
      <c r="M30" s="29">
        <v>1.4161987041036719</v>
      </c>
      <c r="N30" s="28" t="s">
        <v>53</v>
      </c>
      <c r="Q30" s="29">
        <v>1991</v>
      </c>
      <c r="R30" s="28" t="s">
        <v>40</v>
      </c>
      <c r="S30" s="29">
        <v>5353</v>
      </c>
      <c r="T30" s="29">
        <v>1.2435736969923408</v>
      </c>
      <c r="U30" s="29">
        <v>22.01134877638707</v>
      </c>
      <c r="V30" s="29">
        <v>2.9724416215206428</v>
      </c>
      <c r="W30" s="28" t="s">
        <v>51</v>
      </c>
      <c r="AN30" s="47">
        <v>0</v>
      </c>
    </row>
    <row r="31" spans="1:47">
      <c r="H31" s="29">
        <v>1992</v>
      </c>
      <c r="I31" s="28" t="s">
        <v>42</v>
      </c>
      <c r="J31" s="29">
        <v>299</v>
      </c>
      <c r="K31" s="29">
        <v>0.9466555183946489</v>
      </c>
      <c r="L31" s="29">
        <v>10.562943143812708</v>
      </c>
      <c r="M31" s="29">
        <v>2.3059866220735787</v>
      </c>
      <c r="N31" s="28" t="s">
        <v>53</v>
      </c>
      <c r="Q31" s="29">
        <v>1991</v>
      </c>
      <c r="R31" s="28" t="s">
        <v>41</v>
      </c>
      <c r="S31" s="29">
        <v>1136</v>
      </c>
      <c r="T31" s="29">
        <v>2.1876496478873242</v>
      </c>
      <c r="U31" s="29">
        <v>33.369762323943661</v>
      </c>
      <c r="V31" s="29">
        <v>3.6552904929577466</v>
      </c>
      <c r="W31" s="28" t="s">
        <v>51</v>
      </c>
    </row>
    <row r="32" spans="1:47">
      <c r="H32" s="29">
        <v>1993</v>
      </c>
      <c r="I32" s="28" t="s">
        <v>40</v>
      </c>
      <c r="J32" s="29">
        <v>4933</v>
      </c>
      <c r="K32" s="29">
        <v>0.34731603486722079</v>
      </c>
      <c r="L32" s="29">
        <v>3.8222663693492804</v>
      </c>
      <c r="M32" s="29">
        <v>1.1680235151023719</v>
      </c>
      <c r="N32" s="28" t="s">
        <v>53</v>
      </c>
      <c r="Q32" s="29">
        <v>1991</v>
      </c>
      <c r="R32" s="28" t="s">
        <v>42</v>
      </c>
      <c r="S32" s="29">
        <v>342</v>
      </c>
      <c r="T32" s="29">
        <v>3.3612573099415206</v>
      </c>
      <c r="U32" s="29">
        <v>36.830584795321634</v>
      </c>
      <c r="V32" s="29">
        <v>4.7214912280701755</v>
      </c>
      <c r="W32" s="28" t="s">
        <v>51</v>
      </c>
    </row>
    <row r="33" spans="8:23">
      <c r="H33" s="29">
        <v>1993</v>
      </c>
      <c r="I33" s="28" t="s">
        <v>41</v>
      </c>
      <c r="J33" s="29">
        <v>1481</v>
      </c>
      <c r="K33" s="29">
        <v>0.53414584740040516</v>
      </c>
      <c r="L33" s="29">
        <v>6.5731802835921682</v>
      </c>
      <c r="M33" s="29">
        <v>1.3823295070898043</v>
      </c>
      <c r="N33" s="28" t="s">
        <v>53</v>
      </c>
      <c r="Q33" s="29">
        <v>1991</v>
      </c>
      <c r="R33" s="28" t="s">
        <v>43</v>
      </c>
      <c r="S33" s="29">
        <v>1</v>
      </c>
      <c r="T33" s="29">
        <v>4.55</v>
      </c>
      <c r="U33" s="29">
        <v>125.47</v>
      </c>
      <c r="V33" s="29">
        <v>0.81</v>
      </c>
      <c r="W33" s="28" t="s">
        <v>51</v>
      </c>
    </row>
    <row r="34" spans="8:23">
      <c r="H34" s="29">
        <v>1993</v>
      </c>
      <c r="I34" s="28" t="s">
        <v>42</v>
      </c>
      <c r="J34" s="29">
        <v>402</v>
      </c>
      <c r="K34" s="29">
        <v>0.88798507462686571</v>
      </c>
      <c r="L34" s="29">
        <v>9.0520398009950256</v>
      </c>
      <c r="M34" s="29">
        <v>2.2772388059701494</v>
      </c>
      <c r="N34" s="28" t="s">
        <v>53</v>
      </c>
      <c r="Q34" s="29">
        <v>1992</v>
      </c>
      <c r="R34" s="28" t="s">
        <v>40</v>
      </c>
      <c r="S34" s="29">
        <v>5306</v>
      </c>
      <c r="T34" s="29">
        <v>1.3836920467395402</v>
      </c>
      <c r="U34" s="29">
        <v>26.455789672069354</v>
      </c>
      <c r="V34" s="29">
        <v>2.7535563513004151</v>
      </c>
      <c r="W34" s="28" t="s">
        <v>51</v>
      </c>
    </row>
    <row r="35" spans="8:23">
      <c r="H35" s="29">
        <v>1993</v>
      </c>
      <c r="I35" s="28" t="s">
        <v>43</v>
      </c>
      <c r="J35" s="29">
        <v>1</v>
      </c>
      <c r="K35" s="29">
        <v>0.03</v>
      </c>
      <c r="L35" s="29">
        <v>0</v>
      </c>
      <c r="M35" s="29">
        <v>0.14000000000000001</v>
      </c>
      <c r="N35" s="28" t="s">
        <v>53</v>
      </c>
      <c r="Q35" s="29">
        <v>1992</v>
      </c>
      <c r="R35" s="28" t="s">
        <v>41</v>
      </c>
      <c r="S35" s="29">
        <v>1419</v>
      </c>
      <c r="T35" s="29">
        <v>1.9463565891472869</v>
      </c>
      <c r="U35" s="29">
        <v>33.054178999295281</v>
      </c>
      <c r="V35" s="29">
        <v>3.5073431994362227</v>
      </c>
      <c r="W35" s="28" t="s">
        <v>51</v>
      </c>
    </row>
    <row r="36" spans="8:23">
      <c r="H36" s="29">
        <v>1994</v>
      </c>
      <c r="I36" s="28" t="s">
        <v>40</v>
      </c>
      <c r="J36" s="29">
        <v>3065</v>
      </c>
      <c r="K36" s="29">
        <v>0.34897226753670474</v>
      </c>
      <c r="L36" s="29">
        <v>3.8862577487765089</v>
      </c>
      <c r="M36" s="29">
        <v>1.0990864600326264</v>
      </c>
      <c r="N36" s="28" t="s">
        <v>53</v>
      </c>
      <c r="Q36" s="29">
        <v>1992</v>
      </c>
      <c r="R36" s="28" t="s">
        <v>42</v>
      </c>
      <c r="S36" s="29">
        <v>444</v>
      </c>
      <c r="T36" s="29">
        <v>3.2340765765765771</v>
      </c>
      <c r="U36" s="29">
        <v>36.643671171171171</v>
      </c>
      <c r="V36" s="29">
        <v>4.5512387387387392</v>
      </c>
      <c r="W36" s="28" t="s">
        <v>51</v>
      </c>
    </row>
    <row r="37" spans="8:23">
      <c r="H37" s="29">
        <v>1994</v>
      </c>
      <c r="I37" s="28" t="s">
        <v>41</v>
      </c>
      <c r="J37" s="29">
        <v>1190</v>
      </c>
      <c r="K37" s="29">
        <v>0.53908403361344537</v>
      </c>
      <c r="L37" s="29">
        <v>5.925126050420169</v>
      </c>
      <c r="M37" s="29">
        <v>1.3938991596638657</v>
      </c>
      <c r="N37" s="28" t="s">
        <v>53</v>
      </c>
      <c r="Q37" s="29">
        <v>1993</v>
      </c>
      <c r="R37" s="28" t="s">
        <v>40</v>
      </c>
      <c r="S37" s="29">
        <v>6950</v>
      </c>
      <c r="T37" s="29">
        <v>1.2472762589928057</v>
      </c>
      <c r="U37" s="29">
        <v>21.092998561151077</v>
      </c>
      <c r="V37" s="29">
        <v>2.8928460431654677</v>
      </c>
      <c r="W37" s="28" t="s">
        <v>51</v>
      </c>
    </row>
    <row r="38" spans="8:23">
      <c r="H38" s="29">
        <v>1994</v>
      </c>
      <c r="I38" s="28" t="s">
        <v>42</v>
      </c>
      <c r="J38" s="29">
        <v>491</v>
      </c>
      <c r="K38" s="29">
        <v>0.79030549898167002</v>
      </c>
      <c r="L38" s="29">
        <v>9.753014256619144</v>
      </c>
      <c r="M38" s="29">
        <v>2.1423625254582488</v>
      </c>
      <c r="N38" s="28" t="s">
        <v>53</v>
      </c>
      <c r="Q38" s="29">
        <v>1993</v>
      </c>
      <c r="R38" s="28" t="s">
        <v>41</v>
      </c>
      <c r="S38" s="29">
        <v>2106</v>
      </c>
      <c r="T38" s="29">
        <v>1.815982905982906</v>
      </c>
      <c r="U38" s="29">
        <v>26.268300094966758</v>
      </c>
      <c r="V38" s="29">
        <v>3.6565764482431149</v>
      </c>
      <c r="W38" s="28" t="s">
        <v>51</v>
      </c>
    </row>
    <row r="39" spans="8:23">
      <c r="H39" s="29">
        <v>1995</v>
      </c>
      <c r="I39" s="28" t="s">
        <v>40</v>
      </c>
      <c r="J39" s="29">
        <v>2777</v>
      </c>
      <c r="K39" s="29">
        <v>0.33269355419517466</v>
      </c>
      <c r="L39" s="29">
        <v>3.7526467410875046</v>
      </c>
      <c r="M39" s="29">
        <v>1.006726683471372</v>
      </c>
      <c r="N39" s="28" t="s">
        <v>53</v>
      </c>
      <c r="Q39" s="29">
        <v>1993</v>
      </c>
      <c r="R39" s="28" t="s">
        <v>42</v>
      </c>
      <c r="S39" s="29">
        <v>542</v>
      </c>
      <c r="T39" s="29">
        <v>2.8497416974169738</v>
      </c>
      <c r="U39" s="29">
        <v>30.320055350553503</v>
      </c>
      <c r="V39" s="29">
        <v>4.4995571955719553</v>
      </c>
      <c r="W39" s="28" t="s">
        <v>51</v>
      </c>
    </row>
    <row r="40" spans="8:23">
      <c r="H40" s="29">
        <v>1995</v>
      </c>
      <c r="I40" s="28" t="s">
        <v>41</v>
      </c>
      <c r="J40" s="29">
        <v>1398</v>
      </c>
      <c r="K40" s="29">
        <v>0.47115879828326185</v>
      </c>
      <c r="L40" s="29">
        <v>5.5654434907010017</v>
      </c>
      <c r="M40" s="29">
        <v>1.3615951359084408</v>
      </c>
      <c r="N40" s="28" t="s">
        <v>53</v>
      </c>
      <c r="Q40" s="29">
        <v>1993</v>
      </c>
      <c r="R40" s="28" t="s">
        <v>43</v>
      </c>
      <c r="S40" s="29">
        <v>1</v>
      </c>
      <c r="T40" s="29">
        <v>2.14</v>
      </c>
      <c r="U40" s="29">
        <v>83.5</v>
      </c>
      <c r="V40" s="29">
        <v>0.92</v>
      </c>
      <c r="W40" s="28" t="s">
        <v>51</v>
      </c>
    </row>
    <row r="41" spans="8:23">
      <c r="H41" s="29">
        <v>1995</v>
      </c>
      <c r="I41" s="28" t="s">
        <v>42</v>
      </c>
      <c r="J41" s="29">
        <v>843</v>
      </c>
      <c r="K41" s="29">
        <v>0.64708185053380785</v>
      </c>
      <c r="L41" s="29">
        <v>8.5825741399762752</v>
      </c>
      <c r="M41" s="29">
        <v>2.1590391459074736</v>
      </c>
      <c r="N41" s="28" t="s">
        <v>53</v>
      </c>
      <c r="Q41" s="29">
        <v>1994</v>
      </c>
      <c r="R41" s="28" t="s">
        <v>40</v>
      </c>
      <c r="S41" s="29">
        <v>4423</v>
      </c>
      <c r="T41" s="29">
        <v>1.4608320144698168</v>
      </c>
      <c r="U41" s="29">
        <v>21.957323083879722</v>
      </c>
      <c r="V41" s="29">
        <v>2.6223694325118698</v>
      </c>
      <c r="W41" s="28" t="s">
        <v>51</v>
      </c>
    </row>
    <row r="42" spans="8:23">
      <c r="H42" s="29">
        <v>1996</v>
      </c>
      <c r="I42" s="28" t="s">
        <v>40</v>
      </c>
      <c r="J42" s="29">
        <v>84</v>
      </c>
      <c r="K42" s="29">
        <v>0.1738095238095238</v>
      </c>
      <c r="L42" s="29">
        <v>2.108571428571429</v>
      </c>
      <c r="M42" s="29">
        <v>0.6305952380952381</v>
      </c>
      <c r="N42" s="28" t="s">
        <v>53</v>
      </c>
      <c r="Q42" s="29">
        <v>1994</v>
      </c>
      <c r="R42" s="28" t="s">
        <v>41</v>
      </c>
      <c r="S42" s="29">
        <v>1720</v>
      </c>
      <c r="T42" s="29">
        <v>2.0049593023255814</v>
      </c>
      <c r="U42" s="29">
        <v>26.294</v>
      </c>
      <c r="V42" s="29">
        <v>3.5034941860465119</v>
      </c>
      <c r="W42" s="28" t="s">
        <v>51</v>
      </c>
    </row>
    <row r="43" spans="8:23">
      <c r="H43" s="29">
        <v>1996</v>
      </c>
      <c r="I43" s="28" t="s">
        <v>41</v>
      </c>
      <c r="J43" s="29">
        <v>40</v>
      </c>
      <c r="K43" s="29">
        <v>0.22950000000000001</v>
      </c>
      <c r="L43" s="29">
        <v>3.35</v>
      </c>
      <c r="M43" s="29">
        <v>1.1565000000000001</v>
      </c>
      <c r="N43" s="28" t="s">
        <v>53</v>
      </c>
      <c r="Q43" s="29">
        <v>1994</v>
      </c>
      <c r="R43" s="28" t="s">
        <v>42</v>
      </c>
      <c r="S43" s="29">
        <v>735</v>
      </c>
      <c r="T43" s="29">
        <v>2.5369251700680273</v>
      </c>
      <c r="U43" s="29">
        <v>33.582176870748299</v>
      </c>
      <c r="V43" s="29">
        <v>5.0449931972789113</v>
      </c>
      <c r="W43" s="28" t="s">
        <v>51</v>
      </c>
    </row>
    <row r="44" spans="8:23">
      <c r="H44" s="29">
        <v>1996</v>
      </c>
      <c r="I44" s="28" t="s">
        <v>42</v>
      </c>
      <c r="J44" s="29">
        <v>271</v>
      </c>
      <c r="K44" s="29">
        <v>0.48575645756457569</v>
      </c>
      <c r="L44" s="29">
        <v>9.3899630996309966</v>
      </c>
      <c r="M44" s="29">
        <v>2.0788191881918818</v>
      </c>
      <c r="N44" s="28" t="s">
        <v>53</v>
      </c>
      <c r="Q44" s="29">
        <v>1995</v>
      </c>
      <c r="R44" s="28" t="s">
        <v>40</v>
      </c>
      <c r="S44" s="29">
        <v>3825</v>
      </c>
      <c r="T44" s="29">
        <v>1.4267503267973858</v>
      </c>
      <c r="U44" s="29">
        <v>23.537461437908497</v>
      </c>
      <c r="V44" s="29">
        <v>2.4229150326797386</v>
      </c>
      <c r="W44" s="28" t="s">
        <v>51</v>
      </c>
    </row>
    <row r="45" spans="8:23">
      <c r="H45" s="29">
        <v>1997</v>
      </c>
      <c r="I45" s="28" t="s">
        <v>40</v>
      </c>
      <c r="J45" s="29">
        <v>79</v>
      </c>
      <c r="K45" s="29">
        <v>0.16139240506329114</v>
      </c>
      <c r="L45" s="29">
        <v>2.5770886075949369</v>
      </c>
      <c r="M45" s="29">
        <v>0.64594936708860762</v>
      </c>
      <c r="N45" s="28" t="s">
        <v>53</v>
      </c>
      <c r="Q45" s="29">
        <v>1995</v>
      </c>
      <c r="R45" s="28" t="s">
        <v>41</v>
      </c>
      <c r="S45" s="29">
        <v>1907</v>
      </c>
      <c r="T45" s="29">
        <v>1.9143418982695335</v>
      </c>
      <c r="U45" s="29">
        <v>23.774126900891453</v>
      </c>
      <c r="V45" s="29">
        <v>3.664913476664919</v>
      </c>
      <c r="W45" s="28" t="s">
        <v>51</v>
      </c>
    </row>
    <row r="46" spans="8:23">
      <c r="H46" s="29">
        <v>1997</v>
      </c>
      <c r="I46" s="28" t="s">
        <v>41</v>
      </c>
      <c r="J46" s="29">
        <v>26</v>
      </c>
      <c r="K46" s="29">
        <v>0.23038461538461541</v>
      </c>
      <c r="L46" s="29">
        <v>2.8823076923076925</v>
      </c>
      <c r="M46" s="29">
        <v>0.83499999999999996</v>
      </c>
      <c r="N46" s="28" t="s">
        <v>53</v>
      </c>
      <c r="Q46" s="29">
        <v>1995</v>
      </c>
      <c r="R46" s="28" t="s">
        <v>42</v>
      </c>
      <c r="S46" s="29">
        <v>1157</v>
      </c>
      <c r="T46" s="29">
        <v>2.1750129645635261</v>
      </c>
      <c r="U46" s="29">
        <v>27.019092480553155</v>
      </c>
      <c r="V46" s="29">
        <v>5.3953068280034575</v>
      </c>
      <c r="W46" s="28" t="s">
        <v>51</v>
      </c>
    </row>
    <row r="47" spans="8:23">
      <c r="H47" s="29">
        <v>1997</v>
      </c>
      <c r="I47" s="28" t="s">
        <v>42</v>
      </c>
      <c r="J47" s="29">
        <v>400</v>
      </c>
      <c r="K47" s="29">
        <v>0.46887499999999999</v>
      </c>
      <c r="L47" s="29">
        <v>10.1043</v>
      </c>
      <c r="M47" s="29">
        <v>2.3698999999999999</v>
      </c>
      <c r="N47" s="28" t="s">
        <v>53</v>
      </c>
      <c r="Q47" s="29">
        <v>1996</v>
      </c>
      <c r="R47" s="28" t="s">
        <v>40</v>
      </c>
      <c r="S47" s="29">
        <v>127</v>
      </c>
      <c r="T47" s="29">
        <v>1.29</v>
      </c>
      <c r="U47" s="29">
        <v>25.233385826771656</v>
      </c>
      <c r="V47" s="29">
        <v>2.408503937007874</v>
      </c>
      <c r="W47" s="28" t="s">
        <v>51</v>
      </c>
    </row>
    <row r="48" spans="8:23">
      <c r="H48" s="29">
        <v>1998</v>
      </c>
      <c r="I48" s="28" t="s">
        <v>40</v>
      </c>
      <c r="J48" s="29">
        <v>41</v>
      </c>
      <c r="K48" s="29">
        <v>0.19390243902439025</v>
      </c>
      <c r="L48" s="29">
        <v>3.3</v>
      </c>
      <c r="M48" s="29">
        <v>0.64585365853658538</v>
      </c>
      <c r="N48" s="28" t="s">
        <v>53</v>
      </c>
      <c r="Q48" s="29">
        <v>1996</v>
      </c>
      <c r="R48" s="28" t="s">
        <v>41</v>
      </c>
      <c r="S48" s="29">
        <v>49</v>
      </c>
      <c r="T48" s="29">
        <v>1.1516326530612244</v>
      </c>
      <c r="U48" s="29">
        <v>17.020816326530614</v>
      </c>
      <c r="V48" s="29">
        <v>3.4593877551020409</v>
      </c>
      <c r="W48" s="28" t="s">
        <v>51</v>
      </c>
    </row>
    <row r="49" spans="8:23">
      <c r="H49" s="29">
        <v>1998</v>
      </c>
      <c r="I49" s="28" t="s">
        <v>41</v>
      </c>
      <c r="J49" s="29">
        <v>12</v>
      </c>
      <c r="K49" s="29">
        <v>0.14333333333333334</v>
      </c>
      <c r="L49" s="29">
        <v>1.97</v>
      </c>
      <c r="M49" s="29">
        <v>0.65749999999999997</v>
      </c>
      <c r="N49" s="28" t="s">
        <v>53</v>
      </c>
      <c r="Q49" s="29">
        <v>1996</v>
      </c>
      <c r="R49" s="28" t="s">
        <v>42</v>
      </c>
      <c r="S49" s="29">
        <v>380</v>
      </c>
      <c r="T49" s="29">
        <v>1.681763157894737</v>
      </c>
      <c r="U49" s="29">
        <v>35.664210526315792</v>
      </c>
      <c r="V49" s="29">
        <v>5.2284473684210528</v>
      </c>
      <c r="W49" s="28" t="s">
        <v>51</v>
      </c>
    </row>
    <row r="50" spans="8:23">
      <c r="H50" s="29">
        <v>1998</v>
      </c>
      <c r="I50" s="28" t="s">
        <v>42</v>
      </c>
      <c r="J50" s="29">
        <v>43</v>
      </c>
      <c r="K50" s="29">
        <v>0.41348837209302325</v>
      </c>
      <c r="L50" s="29">
        <v>4.7453488372093027</v>
      </c>
      <c r="M50" s="29">
        <v>1.7279069767441859</v>
      </c>
      <c r="N50" s="28" t="s">
        <v>53</v>
      </c>
      <c r="Q50" s="29">
        <v>1997</v>
      </c>
      <c r="R50" s="28" t="s">
        <v>40</v>
      </c>
      <c r="S50" s="29">
        <v>104</v>
      </c>
      <c r="T50" s="29">
        <v>1.1734615384615383</v>
      </c>
      <c r="U50" s="29">
        <v>27.854615384615386</v>
      </c>
      <c r="V50" s="29">
        <v>2.0223076923076921</v>
      </c>
      <c r="W50" s="28" t="s">
        <v>51</v>
      </c>
    </row>
    <row r="51" spans="8:23">
      <c r="H51" s="29">
        <v>1999</v>
      </c>
      <c r="I51" s="28" t="s">
        <v>40</v>
      </c>
      <c r="J51" s="29">
        <v>40</v>
      </c>
      <c r="K51" s="29">
        <v>0.17025000000000001</v>
      </c>
      <c r="L51" s="29">
        <v>2.3864999999999998</v>
      </c>
      <c r="M51" s="29">
        <v>0.3805</v>
      </c>
      <c r="N51" s="28" t="s">
        <v>53</v>
      </c>
      <c r="Q51" s="29">
        <v>1997</v>
      </c>
      <c r="R51" s="28" t="s">
        <v>41</v>
      </c>
      <c r="S51" s="29">
        <v>33</v>
      </c>
      <c r="T51" s="29">
        <v>1.4327272727272728</v>
      </c>
      <c r="U51" s="29">
        <v>17.649696969696969</v>
      </c>
      <c r="V51" s="29">
        <v>4.123636363636364</v>
      </c>
      <c r="W51" s="28" t="s">
        <v>51</v>
      </c>
    </row>
    <row r="52" spans="8:23">
      <c r="H52" s="29">
        <v>1999</v>
      </c>
      <c r="I52" s="28" t="s">
        <v>41</v>
      </c>
      <c r="J52" s="29">
        <v>10</v>
      </c>
      <c r="K52" s="29">
        <v>0.17599999999999999</v>
      </c>
      <c r="L52" s="29">
        <v>2.1520000000000001</v>
      </c>
      <c r="M52" s="29">
        <v>0.96899999999999997</v>
      </c>
      <c r="N52" s="28" t="s">
        <v>53</v>
      </c>
      <c r="Q52" s="29">
        <v>1997</v>
      </c>
      <c r="R52" s="28" t="s">
        <v>42</v>
      </c>
      <c r="S52" s="29">
        <v>547</v>
      </c>
      <c r="T52" s="29">
        <v>1.343363802559415</v>
      </c>
      <c r="U52" s="29">
        <v>26.977111517367458</v>
      </c>
      <c r="V52" s="29">
        <v>5.73583180987203</v>
      </c>
      <c r="W52" s="28" t="s">
        <v>51</v>
      </c>
    </row>
    <row r="53" spans="8:23">
      <c r="H53" s="29">
        <v>1999</v>
      </c>
      <c r="I53" s="28" t="s">
        <v>42</v>
      </c>
      <c r="J53" s="29">
        <v>60</v>
      </c>
      <c r="K53" s="29">
        <v>0.31683333333333336</v>
      </c>
      <c r="L53" s="29">
        <v>5.101</v>
      </c>
      <c r="M53" s="29">
        <v>1.7266666666666666</v>
      </c>
      <c r="N53" s="28" t="s">
        <v>53</v>
      </c>
      <c r="Q53" s="29">
        <v>1998</v>
      </c>
      <c r="R53" s="28" t="s">
        <v>40</v>
      </c>
      <c r="S53" s="29">
        <v>52</v>
      </c>
      <c r="T53" s="29">
        <v>0.92115384615384621</v>
      </c>
      <c r="U53" s="29">
        <v>25.632884615384615</v>
      </c>
      <c r="V53" s="29">
        <v>1.9059615384615385</v>
      </c>
      <c r="W53" s="28" t="s">
        <v>51</v>
      </c>
    </row>
    <row r="54" spans="8:23">
      <c r="H54" s="29">
        <v>2000</v>
      </c>
      <c r="I54" s="28" t="s">
        <v>40</v>
      </c>
      <c r="J54" s="29">
        <v>31</v>
      </c>
      <c r="K54" s="29">
        <v>0.23032258064516128</v>
      </c>
      <c r="L54" s="29">
        <v>2.6148387096774193</v>
      </c>
      <c r="M54" s="29">
        <v>0.78193548387096767</v>
      </c>
      <c r="N54" s="28" t="s">
        <v>53</v>
      </c>
      <c r="Q54" s="29">
        <v>1998</v>
      </c>
      <c r="R54" s="28" t="s">
        <v>41</v>
      </c>
      <c r="S54" s="29">
        <v>15</v>
      </c>
      <c r="T54" s="29">
        <v>0.89933333333333343</v>
      </c>
      <c r="U54" s="29">
        <v>19.061333333333334</v>
      </c>
      <c r="V54" s="29">
        <v>3.0826666666666669</v>
      </c>
      <c r="W54" s="28" t="s">
        <v>51</v>
      </c>
    </row>
    <row r="55" spans="8:23">
      <c r="H55" s="29">
        <v>2000</v>
      </c>
      <c r="I55" s="28" t="s">
        <v>41</v>
      </c>
      <c r="J55" s="29">
        <v>1</v>
      </c>
      <c r="K55" s="29">
        <v>0.12</v>
      </c>
      <c r="L55" s="29">
        <v>0.24</v>
      </c>
      <c r="M55" s="29">
        <v>0.91</v>
      </c>
      <c r="N55" s="28" t="s">
        <v>53</v>
      </c>
      <c r="Q55" s="29">
        <v>1998</v>
      </c>
      <c r="R55" s="28" t="s">
        <v>42</v>
      </c>
      <c r="S55" s="29">
        <v>57</v>
      </c>
      <c r="T55" s="29">
        <v>2.4738596491228071</v>
      </c>
      <c r="U55" s="29">
        <v>25.972105263157893</v>
      </c>
      <c r="V55" s="29">
        <v>5.055964912280702</v>
      </c>
      <c r="W55" s="28" t="s">
        <v>51</v>
      </c>
    </row>
    <row r="56" spans="8:23">
      <c r="H56" s="29">
        <v>2000</v>
      </c>
      <c r="I56" s="28" t="s">
        <v>42</v>
      </c>
      <c r="J56" s="29">
        <v>31</v>
      </c>
      <c r="K56" s="29">
        <v>0.25129032258064515</v>
      </c>
      <c r="L56" s="29">
        <v>4.4922580645161299</v>
      </c>
      <c r="M56" s="29">
        <v>1.0819354838709678</v>
      </c>
      <c r="N56" s="28" t="s">
        <v>53</v>
      </c>
      <c r="Q56" s="29">
        <v>1999</v>
      </c>
      <c r="R56" s="28" t="s">
        <v>40</v>
      </c>
      <c r="S56" s="29">
        <v>44</v>
      </c>
      <c r="T56" s="29">
        <v>0.83909090909090911</v>
      </c>
      <c r="U56" s="29">
        <v>30.692499999999999</v>
      </c>
      <c r="V56" s="29">
        <v>1.9431818181818183</v>
      </c>
      <c r="W56" s="28" t="s">
        <v>51</v>
      </c>
    </row>
    <row r="57" spans="8:23">
      <c r="H57" s="29">
        <v>2001</v>
      </c>
      <c r="I57" s="28" t="s">
        <v>40</v>
      </c>
      <c r="J57" s="29">
        <v>8</v>
      </c>
      <c r="K57" s="29">
        <v>0.14374999999999999</v>
      </c>
      <c r="L57" s="29">
        <v>1.9337500000000001</v>
      </c>
      <c r="M57" s="29">
        <v>0.69625000000000004</v>
      </c>
      <c r="N57" s="28" t="s">
        <v>53</v>
      </c>
      <c r="Q57" s="29">
        <v>1999</v>
      </c>
      <c r="R57" s="28" t="s">
        <v>41</v>
      </c>
      <c r="S57" s="29">
        <v>12</v>
      </c>
      <c r="T57" s="29">
        <v>0.91916666666666669</v>
      </c>
      <c r="U57" s="29">
        <v>12.445</v>
      </c>
      <c r="V57" s="29">
        <v>2.9591666666666665</v>
      </c>
      <c r="W57" s="28" t="s">
        <v>51</v>
      </c>
    </row>
    <row r="58" spans="8:23">
      <c r="H58" s="29">
        <v>2001</v>
      </c>
      <c r="I58" s="28" t="s">
        <v>41</v>
      </c>
      <c r="J58" s="29">
        <v>4</v>
      </c>
      <c r="K58" s="29">
        <v>0.1525</v>
      </c>
      <c r="L58" s="29">
        <v>0.86750000000000005</v>
      </c>
      <c r="M58" s="29">
        <v>0.51749999999999996</v>
      </c>
      <c r="N58" s="28" t="s">
        <v>53</v>
      </c>
      <c r="Q58" s="29">
        <v>1999</v>
      </c>
      <c r="R58" s="28" t="s">
        <v>42</v>
      </c>
      <c r="S58" s="29">
        <v>65</v>
      </c>
      <c r="T58" s="29">
        <v>1.4572307692307691</v>
      </c>
      <c r="U58" s="29">
        <v>20.963538461538459</v>
      </c>
      <c r="V58" s="29">
        <v>5.2172307692307696</v>
      </c>
      <c r="W58" s="28" t="s">
        <v>51</v>
      </c>
    </row>
    <row r="59" spans="8:23">
      <c r="H59" s="29">
        <v>2001</v>
      </c>
      <c r="I59" s="28" t="s">
        <v>42</v>
      </c>
      <c r="J59" s="29">
        <v>26</v>
      </c>
      <c r="K59" s="29">
        <v>0.37346153846153851</v>
      </c>
      <c r="L59" s="29">
        <v>5.4976923076923079</v>
      </c>
      <c r="M59" s="29">
        <v>1.0926923076923079</v>
      </c>
      <c r="N59" s="28" t="s">
        <v>53</v>
      </c>
      <c r="Q59" s="29">
        <v>2000</v>
      </c>
      <c r="R59" s="28" t="s">
        <v>40</v>
      </c>
      <c r="S59" s="29">
        <v>36</v>
      </c>
      <c r="T59" s="29">
        <v>0.62250000000000005</v>
      </c>
      <c r="U59" s="29">
        <v>13.438611111111111</v>
      </c>
      <c r="V59" s="29">
        <v>2.4419444444444443</v>
      </c>
      <c r="W59" s="28" t="s">
        <v>51</v>
      </c>
    </row>
    <row r="60" spans="8:23">
      <c r="H60" s="29">
        <v>2002</v>
      </c>
      <c r="I60" s="28" t="s">
        <v>40</v>
      </c>
      <c r="J60" s="29">
        <v>8</v>
      </c>
      <c r="K60" s="29">
        <v>0.11125</v>
      </c>
      <c r="L60" s="29">
        <v>0.51124999999999998</v>
      </c>
      <c r="M60" s="29">
        <v>0.6</v>
      </c>
      <c r="N60" s="28" t="s">
        <v>53</v>
      </c>
      <c r="Q60" s="29">
        <v>2000</v>
      </c>
      <c r="R60" s="28" t="s">
        <v>41</v>
      </c>
      <c r="S60" s="29">
        <v>3</v>
      </c>
      <c r="T60" s="29">
        <v>2.3366666666666669</v>
      </c>
      <c r="U60" s="29">
        <v>12.316666666666666</v>
      </c>
      <c r="V60" s="29">
        <v>1.79</v>
      </c>
      <c r="W60" s="28" t="s">
        <v>51</v>
      </c>
    </row>
    <row r="61" spans="8:23">
      <c r="H61" s="29">
        <v>2002</v>
      </c>
      <c r="I61" s="28" t="s">
        <v>41</v>
      </c>
      <c r="J61" s="29">
        <v>1</v>
      </c>
      <c r="K61" s="29">
        <v>0.05</v>
      </c>
      <c r="L61" s="29">
        <v>0</v>
      </c>
      <c r="M61" s="29">
        <v>0.17</v>
      </c>
      <c r="N61" s="28" t="s">
        <v>53</v>
      </c>
      <c r="Q61" s="29">
        <v>2000</v>
      </c>
      <c r="R61" s="28" t="s">
        <v>42</v>
      </c>
      <c r="S61" s="29">
        <v>24</v>
      </c>
      <c r="T61" s="29">
        <v>1.9691666666666667</v>
      </c>
      <c r="U61" s="29">
        <v>18.555416666666666</v>
      </c>
      <c r="V61" s="29">
        <v>4.4950000000000001</v>
      </c>
      <c r="W61" s="28" t="s">
        <v>51</v>
      </c>
    </row>
    <row r="62" spans="8:23">
      <c r="H62" s="29">
        <v>2002</v>
      </c>
      <c r="I62" s="28" t="s">
        <v>42</v>
      </c>
      <c r="J62" s="29">
        <v>18</v>
      </c>
      <c r="K62" s="29">
        <v>6.8888888888888888E-2</v>
      </c>
      <c r="L62" s="29">
        <v>0.47222222222222227</v>
      </c>
      <c r="M62" s="29">
        <v>0.25055555555555559</v>
      </c>
      <c r="N62" s="28" t="s">
        <v>53</v>
      </c>
      <c r="Q62" s="29">
        <v>2001</v>
      </c>
      <c r="R62" s="28" t="s">
        <v>40</v>
      </c>
      <c r="S62" s="29">
        <v>10</v>
      </c>
      <c r="T62" s="29">
        <v>0.64</v>
      </c>
      <c r="U62" s="29">
        <v>11.316000000000001</v>
      </c>
      <c r="V62" s="29">
        <v>3.01</v>
      </c>
      <c r="W62" s="28" t="s">
        <v>51</v>
      </c>
    </row>
    <row r="63" spans="8:23">
      <c r="H63" s="29">
        <v>2003</v>
      </c>
      <c r="I63" s="28" t="s">
        <v>41</v>
      </c>
      <c r="J63" s="29">
        <v>1</v>
      </c>
      <c r="K63" s="29">
        <v>0</v>
      </c>
      <c r="L63" s="29">
        <v>0</v>
      </c>
      <c r="M63" s="29">
        <v>0</v>
      </c>
      <c r="N63" s="28" t="s">
        <v>53</v>
      </c>
      <c r="Q63" s="29">
        <v>2001</v>
      </c>
      <c r="R63" s="28" t="s">
        <v>41</v>
      </c>
      <c r="S63" s="29">
        <v>5</v>
      </c>
      <c r="T63" s="29">
        <v>0.76800000000000002</v>
      </c>
      <c r="U63" s="29">
        <v>16.39</v>
      </c>
      <c r="V63" s="29">
        <v>2.6619999999999999</v>
      </c>
      <c r="W63" s="28" t="s">
        <v>51</v>
      </c>
    </row>
    <row r="64" spans="8:23">
      <c r="H64" s="29">
        <v>2003</v>
      </c>
      <c r="I64" s="28" t="s">
        <v>42</v>
      </c>
      <c r="J64" s="29">
        <v>3</v>
      </c>
      <c r="K64" s="29">
        <v>0.03</v>
      </c>
      <c r="L64" s="29">
        <v>14.693333333333333</v>
      </c>
      <c r="M64" s="29">
        <v>0.37333333333333335</v>
      </c>
      <c r="N64" s="28" t="s">
        <v>53</v>
      </c>
      <c r="Q64" s="29">
        <v>2001</v>
      </c>
      <c r="R64" s="28" t="s">
        <v>42</v>
      </c>
      <c r="S64" s="29">
        <v>27</v>
      </c>
      <c r="T64" s="29">
        <v>1.7066666666666668</v>
      </c>
      <c r="U64" s="29">
        <v>15.732592592592592</v>
      </c>
      <c r="V64" s="29">
        <v>4.9303703703703707</v>
      </c>
      <c r="W64" s="28" t="s">
        <v>51</v>
      </c>
    </row>
    <row r="65" spans="8:23">
      <c r="H65" s="29">
        <v>2005</v>
      </c>
      <c r="I65" s="28" t="s">
        <v>40</v>
      </c>
      <c r="J65" s="29">
        <v>1</v>
      </c>
      <c r="K65" s="29">
        <v>0.03</v>
      </c>
      <c r="L65" s="29">
        <v>0.03</v>
      </c>
      <c r="M65" s="29">
        <v>0.05</v>
      </c>
      <c r="N65" s="28" t="s">
        <v>53</v>
      </c>
      <c r="Q65" s="29">
        <v>2002</v>
      </c>
      <c r="R65" s="28" t="s">
        <v>40</v>
      </c>
      <c r="S65" s="29">
        <v>10</v>
      </c>
      <c r="T65" s="29">
        <v>0.54700000000000004</v>
      </c>
      <c r="U65" s="29">
        <v>7.617</v>
      </c>
      <c r="V65" s="29">
        <v>2.7730000000000001</v>
      </c>
      <c r="W65" s="28" t="s">
        <v>51</v>
      </c>
    </row>
    <row r="66" spans="8:23">
      <c r="Q66" s="29">
        <v>2002</v>
      </c>
      <c r="R66" s="28" t="s">
        <v>41</v>
      </c>
      <c r="S66" s="29">
        <v>1</v>
      </c>
      <c r="T66" s="29">
        <v>0.22</v>
      </c>
      <c r="U66" s="29">
        <v>4.6900000000000004</v>
      </c>
      <c r="V66" s="29">
        <v>2.2999999999999998</v>
      </c>
      <c r="W66" s="28" t="s">
        <v>51</v>
      </c>
    </row>
    <row r="67" spans="8:23">
      <c r="Q67" s="29">
        <v>2002</v>
      </c>
      <c r="R67" s="28" t="s">
        <v>42</v>
      </c>
      <c r="S67" s="29">
        <v>14</v>
      </c>
      <c r="T67" s="29">
        <v>2.5757142857142861</v>
      </c>
      <c r="U67" s="29">
        <v>21.771428571428569</v>
      </c>
      <c r="V67" s="29">
        <v>3.8457142857142856</v>
      </c>
      <c r="W67" s="28" t="s">
        <v>51</v>
      </c>
    </row>
    <row r="68" spans="8:23">
      <c r="Q68" s="29">
        <v>2003</v>
      </c>
      <c r="R68" s="28" t="s">
        <v>42</v>
      </c>
      <c r="S68" s="29">
        <v>2</v>
      </c>
      <c r="T68" s="29">
        <v>0.28499999999999998</v>
      </c>
      <c r="U68" s="29">
        <v>110.845</v>
      </c>
      <c r="V68" s="29">
        <v>0.08</v>
      </c>
      <c r="W68" s="28" t="s">
        <v>51</v>
      </c>
    </row>
    <row r="69" spans="8:23">
      <c r="Q69" s="29">
        <v>2005</v>
      </c>
      <c r="R69" s="28" t="s">
        <v>40</v>
      </c>
      <c r="S69" s="29">
        <v>1</v>
      </c>
      <c r="T69" s="29">
        <v>0.01</v>
      </c>
      <c r="U69" s="29">
        <v>55.95</v>
      </c>
      <c r="V69" s="29">
        <v>0</v>
      </c>
      <c r="W69" s="28" t="s">
        <v>51</v>
      </c>
    </row>
  </sheetData>
  <mergeCells count="2">
    <mergeCell ref="AA1:AI1"/>
    <mergeCell ref="AK1:AO1"/>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33"/>
  <sheetViews>
    <sheetView zoomScale="85" zoomScaleNormal="85" workbookViewId="0"/>
  </sheetViews>
  <sheetFormatPr defaultRowHeight="12.75"/>
  <cols>
    <col min="1" max="1" width="9.140625" style="387"/>
    <col min="2" max="2" width="3.7109375" style="387" customWidth="1"/>
    <col min="3" max="3" width="38" style="387" customWidth="1"/>
    <col min="4" max="4" width="49" style="387" customWidth="1"/>
    <col min="5" max="5" width="17.28515625" style="3" customWidth="1"/>
    <col min="6" max="6" width="11.7109375" style="387" customWidth="1"/>
    <col min="7" max="7" width="12.28515625" style="387" bestFit="1" customWidth="1"/>
    <col min="8" max="9" width="9.140625" style="387"/>
    <col min="10" max="10" width="14" style="387" customWidth="1"/>
    <col min="11" max="13" width="13.28515625" style="387" customWidth="1"/>
    <col min="14" max="16384" width="9.140625" style="387"/>
  </cols>
  <sheetData>
    <row r="1" spans="1:14" ht="23.25">
      <c r="A1" s="549" t="s">
        <v>218</v>
      </c>
    </row>
    <row r="3" spans="1:14" ht="13.5" thickBot="1">
      <c r="A3" s="387">
        <v>1.1000000000000001</v>
      </c>
      <c r="C3" s="298" t="s">
        <v>293</v>
      </c>
      <c r="E3" s="408">
        <f>K18</f>
        <v>4957953.166666667</v>
      </c>
      <c r="F3" s="500">
        <f>E3/1000000</f>
        <v>4.957953166666667</v>
      </c>
      <c r="G3" s="298" t="s">
        <v>272</v>
      </c>
      <c r="J3" s="410" t="s">
        <v>260</v>
      </c>
      <c r="K3"/>
      <c r="L3"/>
      <c r="M3"/>
      <c r="N3"/>
    </row>
    <row r="4" spans="1:14" ht="15.75" customHeight="1" thickTop="1">
      <c r="C4" s="298" t="s">
        <v>219</v>
      </c>
      <c r="E4" s="408">
        <f>'(1) Total Tests'!I41</f>
        <v>3852622</v>
      </c>
      <c r="F4" s="298"/>
      <c r="J4" s="551" t="s">
        <v>168</v>
      </c>
      <c r="K4" s="458" t="s">
        <v>169</v>
      </c>
      <c r="L4" s="458" t="s">
        <v>171</v>
      </c>
      <c r="M4" s="553" t="s">
        <v>173</v>
      </c>
      <c r="N4" s="411"/>
    </row>
    <row r="5" spans="1:14" ht="30.75" thickBot="1">
      <c r="C5" s="298" t="s">
        <v>220</v>
      </c>
      <c r="E5" s="408">
        <f>'(1) VINs tested'!I46</f>
        <v>3688060</v>
      </c>
      <c r="F5" s="298"/>
      <c r="J5" s="552"/>
      <c r="K5" s="459" t="s">
        <v>170</v>
      </c>
      <c r="L5" s="459" t="s">
        <v>172</v>
      </c>
      <c r="M5" s="554"/>
      <c r="N5" s="411"/>
    </row>
    <row r="6" spans="1:14" ht="15.75" thickTop="1">
      <c r="C6" s="298"/>
      <c r="D6" s="298" t="s">
        <v>221</v>
      </c>
      <c r="E6" s="527">
        <f>E5/E3</f>
        <v>0.74386745417354516</v>
      </c>
      <c r="F6" s="298"/>
      <c r="J6" s="412">
        <v>42384</v>
      </c>
      <c r="K6" s="485">
        <v>4899793</v>
      </c>
      <c r="L6" s="485">
        <v>468326</v>
      </c>
      <c r="M6" s="486">
        <v>0.90400000000000003</v>
      </c>
      <c r="N6"/>
    </row>
    <row r="7" spans="1:14" ht="15">
      <c r="C7" s="298" t="s">
        <v>222</v>
      </c>
      <c r="E7" s="408">
        <f>'(1) VINs tested'!B46+'(1) VINs tested'!C46+'(1) VINs tested'!D46</f>
        <v>3557832</v>
      </c>
      <c r="F7" s="298"/>
      <c r="J7" s="412">
        <v>42415</v>
      </c>
      <c r="K7" s="485">
        <v>4884048</v>
      </c>
      <c r="L7" s="485">
        <v>486665</v>
      </c>
      <c r="M7" s="486">
        <v>0.9</v>
      </c>
      <c r="N7"/>
    </row>
    <row r="8" spans="1:14" ht="15">
      <c r="C8" s="298" t="s">
        <v>223</v>
      </c>
      <c r="E8" s="408">
        <f>'(1) VINs tested'!E46+'(1) VINs tested'!F46+'(1) VINs tested'!G46+'(1) VINs tested'!H46</f>
        <v>130228</v>
      </c>
      <c r="F8" s="298"/>
      <c r="J8" s="412">
        <v>42444</v>
      </c>
      <c r="K8" s="485">
        <v>4900670</v>
      </c>
      <c r="L8" s="485">
        <v>466191</v>
      </c>
      <c r="M8" s="486">
        <v>0.90400000000000003</v>
      </c>
      <c r="N8"/>
    </row>
    <row r="9" spans="1:14" ht="15">
      <c r="C9" s="298"/>
      <c r="E9" s="408"/>
      <c r="F9" s="298"/>
      <c r="J9" s="412">
        <v>42475</v>
      </c>
      <c r="K9" s="485">
        <v>4921066</v>
      </c>
      <c r="L9" s="485">
        <v>481893</v>
      </c>
      <c r="M9" s="486">
        <v>0.90200000000000002</v>
      </c>
      <c r="N9"/>
    </row>
    <row r="10" spans="1:14" ht="15">
      <c r="C10" s="298" t="s">
        <v>224</v>
      </c>
      <c r="D10" s="298"/>
      <c r="E10" s="408">
        <f>'(2)(i) OBD'!C26+'(2)(i) OBD'!F26+'(2)(i) OBD'!I26</f>
        <v>3557832</v>
      </c>
      <c r="F10" s="298"/>
      <c r="J10" s="412">
        <v>42505</v>
      </c>
      <c r="K10" s="485">
        <v>4941523</v>
      </c>
      <c r="L10" s="485">
        <v>487806</v>
      </c>
      <c r="M10" s="486">
        <v>0.90100000000000002</v>
      </c>
      <c r="N10"/>
    </row>
    <row r="11" spans="1:14" ht="15">
      <c r="C11" s="298" t="s">
        <v>322</v>
      </c>
      <c r="D11" s="298"/>
      <c r="E11" s="408">
        <f>'(2)(i) OBD'!B26+'(2)(i) OBD'!E26+'(2)(i) OBD'!H26</f>
        <v>186477</v>
      </c>
      <c r="F11" s="298"/>
      <c r="J11" s="412">
        <v>42536</v>
      </c>
      <c r="K11" s="485">
        <v>4964126</v>
      </c>
      <c r="L11" s="485">
        <v>493062</v>
      </c>
      <c r="M11" s="486">
        <v>0.9</v>
      </c>
      <c r="N11"/>
    </row>
    <row r="12" spans="1:14" ht="15">
      <c r="C12" s="298"/>
      <c r="D12" s="298" t="s">
        <v>225</v>
      </c>
      <c r="E12" s="527">
        <f>E11/E10</f>
        <v>5.2413098763516658E-2</v>
      </c>
      <c r="F12" s="298"/>
      <c r="J12" s="412">
        <v>42566</v>
      </c>
      <c r="K12" s="485">
        <v>4982318</v>
      </c>
      <c r="L12" s="485">
        <v>504022</v>
      </c>
      <c r="M12" s="486">
        <v>0.89800000000000002</v>
      </c>
      <c r="N12"/>
    </row>
    <row r="13" spans="1:14" ht="15">
      <c r="C13" s="298"/>
      <c r="E13" s="408"/>
      <c r="F13" s="298"/>
      <c r="J13" s="412">
        <v>42597</v>
      </c>
      <c r="K13" s="485">
        <v>4993489</v>
      </c>
      <c r="L13" s="485">
        <v>511359</v>
      </c>
      <c r="M13" s="486">
        <v>0.89700000000000002</v>
      </c>
      <c r="N13"/>
    </row>
    <row r="14" spans="1:14" ht="15">
      <c r="C14" s="298" t="s">
        <v>226</v>
      </c>
      <c r="D14" s="298"/>
      <c r="E14" s="408">
        <f>'(2)(i) OBD'!L26+'(2)(i) OBD'!O26+'(2)(i) OBD'!R26</f>
        <v>37497</v>
      </c>
      <c r="F14" s="298"/>
      <c r="J14" s="412">
        <v>42628</v>
      </c>
      <c r="K14" s="485">
        <v>5004346</v>
      </c>
      <c r="L14" s="485">
        <v>510931</v>
      </c>
      <c r="M14" s="486">
        <v>0.89700000000000002</v>
      </c>
      <c r="N14"/>
    </row>
    <row r="15" spans="1:14" ht="15">
      <c r="C15" s="298" t="s">
        <v>389</v>
      </c>
      <c r="D15" s="298"/>
      <c r="E15" s="408">
        <f>'(2)(i) OBD'!K26+'(2)(i) OBD'!N26+'(2)(i) OBD'!Q26</f>
        <v>3805</v>
      </c>
      <c r="F15" s="298"/>
      <c r="J15" s="412">
        <v>42658</v>
      </c>
      <c r="K15" s="485">
        <v>5006217</v>
      </c>
      <c r="L15" s="485">
        <v>517417</v>
      </c>
      <c r="M15" s="486">
        <v>0.89600000000000002</v>
      </c>
      <c r="N15"/>
    </row>
    <row r="16" spans="1:14" ht="15">
      <c r="C16" s="298"/>
      <c r="D16" s="298" t="s">
        <v>227</v>
      </c>
      <c r="E16" s="527">
        <f>E15/E14</f>
        <v>0.10147478464943863</v>
      </c>
      <c r="F16" s="298"/>
      <c r="J16" s="412">
        <v>42689</v>
      </c>
      <c r="K16" s="485">
        <v>4998191</v>
      </c>
      <c r="L16" s="485">
        <v>519280</v>
      </c>
      <c r="M16" s="486">
        <v>0.89600000000000002</v>
      </c>
      <c r="N16"/>
    </row>
    <row r="17" spans="3:14" ht="15.75" thickBot="1">
      <c r="C17" s="298"/>
      <c r="E17" s="408"/>
      <c r="F17" s="298"/>
      <c r="J17" s="413">
        <v>42719</v>
      </c>
      <c r="K17" s="487">
        <v>4999651</v>
      </c>
      <c r="L17" s="487">
        <v>515365</v>
      </c>
      <c r="M17" s="488">
        <v>0.89600000000000002</v>
      </c>
      <c r="N17"/>
    </row>
    <row r="18" spans="3:14" ht="15">
      <c r="C18" s="298" t="s">
        <v>228</v>
      </c>
      <c r="D18" s="298"/>
      <c r="E18" s="408">
        <f>'(2)(i) Opacity'!I45</f>
        <v>92731</v>
      </c>
      <c r="F18" s="298"/>
      <c r="J18" s="378" t="s">
        <v>178</v>
      </c>
      <c r="K18" s="485">
        <f>AVERAGE(K6:K17)</f>
        <v>4957953.166666667</v>
      </c>
      <c r="L18" s="485">
        <f t="shared" ref="L18:M18" si="0">AVERAGE(L6:L17)</f>
        <v>496859.75</v>
      </c>
      <c r="M18" s="501">
        <f t="shared" si="0"/>
        <v>0.89925000000000022</v>
      </c>
    </row>
    <row r="19" spans="3:14">
      <c r="C19" s="298" t="s">
        <v>229</v>
      </c>
      <c r="D19" s="298"/>
      <c r="E19" s="408">
        <f>'(2)(i) Opacity'!H45</f>
        <v>1515</v>
      </c>
      <c r="F19" s="298"/>
    </row>
    <row r="20" spans="3:14">
      <c r="C20" s="298"/>
      <c r="D20" s="298" t="s">
        <v>230</v>
      </c>
      <c r="E20" s="527">
        <f>E19/E18</f>
        <v>1.6337578587527365E-2</v>
      </c>
      <c r="F20" s="298"/>
    </row>
    <row r="21" spans="3:14">
      <c r="C21" s="298"/>
      <c r="E21" s="408"/>
      <c r="F21" s="298"/>
    </row>
    <row r="22" spans="3:14">
      <c r="C22" s="298" t="s">
        <v>391</v>
      </c>
      <c r="E22" s="408">
        <f>E10</f>
        <v>3557832</v>
      </c>
      <c r="F22" s="298"/>
    </row>
    <row r="23" spans="3:14">
      <c r="C23" s="298" t="s">
        <v>261</v>
      </c>
      <c r="E23" s="408">
        <f>'(2)(vi) No Outcome'!B29+'(2)(vi) No Outcome'!E29+'(2)(vi) No Outcome'!H29</f>
        <v>26792</v>
      </c>
      <c r="F23" s="298"/>
    </row>
    <row r="24" spans="3:14">
      <c r="C24" s="298"/>
      <c r="D24" s="298" t="s">
        <v>231</v>
      </c>
      <c r="E24" s="527">
        <f>E23/E22</f>
        <v>7.53042864306128E-3</v>
      </c>
      <c r="F24" s="298"/>
    </row>
    <row r="25" spans="3:14">
      <c r="C25" s="298"/>
      <c r="E25" s="408"/>
      <c r="F25" s="298"/>
    </row>
    <row r="26" spans="3:14" ht="15">
      <c r="C26" s="298" t="s">
        <v>269</v>
      </c>
      <c r="E26" s="408">
        <f>'(2)(v) Waivers'!T28</f>
        <v>5</v>
      </c>
      <c r="F26" s="550">
        <f>E26/E11</f>
        <v>2.6812958166422669E-5</v>
      </c>
      <c r="J26" s="409" t="s">
        <v>263</v>
      </c>
      <c r="K26"/>
    </row>
    <row r="27" spans="3:14" ht="15.75" thickBot="1">
      <c r="C27" s="298" t="s">
        <v>270</v>
      </c>
      <c r="E27" s="408">
        <f>'(2)(v) Hardship Extensions'!T30</f>
        <v>31</v>
      </c>
      <c r="F27" s="298"/>
      <c r="J27" s="409"/>
      <c r="K27" s="409"/>
    </row>
    <row r="28" spans="3:14" ht="16.5" thickTop="1">
      <c r="C28" s="298"/>
      <c r="E28" s="408"/>
      <c r="F28" s="298"/>
      <c r="J28" s="493" t="s">
        <v>174</v>
      </c>
      <c r="K28" s="493"/>
      <c r="L28" s="489">
        <v>120</v>
      </c>
    </row>
    <row r="29" spans="3:14" ht="15">
      <c r="C29" s="298" t="s">
        <v>226</v>
      </c>
      <c r="E29" s="408">
        <f>E14</f>
        <v>37497</v>
      </c>
      <c r="F29" s="298"/>
      <c r="J29" s="409" t="s">
        <v>175</v>
      </c>
      <c r="L29" s="490">
        <v>3000</v>
      </c>
    </row>
    <row r="30" spans="3:14" ht="15.75" thickBot="1">
      <c r="C30" s="298" t="s">
        <v>262</v>
      </c>
      <c r="E30" s="408">
        <f>'(2)(vi) No Outcome'!K29+'(2)(vi) No Outcome'!N29+'(2)(vi) No Outcome'!Q29</f>
        <v>567</v>
      </c>
      <c r="F30" s="298"/>
      <c r="J30" s="494" t="s">
        <v>176</v>
      </c>
      <c r="K30" s="494"/>
      <c r="L30" s="491">
        <v>2814</v>
      </c>
    </row>
    <row r="31" spans="3:14" ht="15.75" thickBot="1">
      <c r="C31" s="298"/>
      <c r="D31" s="298" t="s">
        <v>232</v>
      </c>
      <c r="E31" s="527">
        <f>E30/E29</f>
        <v>1.5121209696775741E-2</v>
      </c>
      <c r="F31" s="298"/>
      <c r="J31" s="495" t="s">
        <v>177</v>
      </c>
      <c r="K31" s="495"/>
      <c r="L31" s="492">
        <v>0.93799999999999994</v>
      </c>
    </row>
    <row r="32" spans="3:14" ht="13.5" thickTop="1">
      <c r="C32" s="298"/>
      <c r="E32" s="408"/>
      <c r="F32" s="298"/>
    </row>
    <row r="33" spans="1:10">
      <c r="C33" s="298"/>
      <c r="E33" s="408"/>
      <c r="F33" s="298"/>
    </row>
    <row r="34" spans="1:10" ht="15">
      <c r="C34" s="298" t="s">
        <v>233</v>
      </c>
      <c r="E34" s="408">
        <v>7527</v>
      </c>
      <c r="F34" s="298"/>
      <c r="J34" s="409" t="s">
        <v>264</v>
      </c>
    </row>
    <row r="35" spans="1:10">
      <c r="C35" s="298" t="s">
        <v>234</v>
      </c>
      <c r="E35" s="408">
        <v>424</v>
      </c>
      <c r="F35" s="298"/>
    </row>
    <row r="36" spans="1:10" ht="15">
      <c r="C36" s="298" t="s">
        <v>235</v>
      </c>
      <c r="E36" s="408">
        <v>375</v>
      </c>
      <c r="F36" s="298"/>
      <c r="J36" s="409" t="s">
        <v>265</v>
      </c>
    </row>
    <row r="37" spans="1:10">
      <c r="C37" s="298"/>
      <c r="E37" s="408"/>
      <c r="F37" s="298"/>
    </row>
    <row r="38" spans="1:10" ht="15">
      <c r="C38" s="298" t="s">
        <v>392</v>
      </c>
      <c r="E38" s="408">
        <v>7006</v>
      </c>
      <c r="F38" s="298"/>
      <c r="J38" s="409" t="s">
        <v>266</v>
      </c>
    </row>
    <row r="39" spans="1:10">
      <c r="C39" s="298" t="s">
        <v>236</v>
      </c>
      <c r="E39" s="408">
        <v>371</v>
      </c>
      <c r="F39" s="298"/>
    </row>
    <row r="40" spans="1:10" ht="15">
      <c r="C40" s="298" t="s">
        <v>237</v>
      </c>
      <c r="E40" s="408">
        <v>362</v>
      </c>
      <c r="F40" s="298"/>
      <c r="J40" s="409" t="s">
        <v>267</v>
      </c>
    </row>
    <row r="41" spans="1:10">
      <c r="C41" s="298"/>
      <c r="E41" s="408"/>
      <c r="F41" s="298"/>
    </row>
    <row r="42" spans="1:10" ht="15">
      <c r="C42" s="298" t="s">
        <v>238</v>
      </c>
      <c r="E42" s="408">
        <v>3</v>
      </c>
      <c r="F42" s="298"/>
      <c r="J42" s="409" t="s">
        <v>268</v>
      </c>
    </row>
    <row r="43" spans="1:10">
      <c r="C43" s="298" t="s">
        <v>239</v>
      </c>
      <c r="E43" s="408">
        <v>2</v>
      </c>
      <c r="F43" s="298"/>
    </row>
    <row r="44" spans="1:10" ht="15">
      <c r="C44" s="298" t="s">
        <v>240</v>
      </c>
      <c r="E44" s="408">
        <v>1</v>
      </c>
      <c r="F44" s="298"/>
      <c r="J44" s="409" t="s">
        <v>271</v>
      </c>
    </row>
    <row r="45" spans="1:10">
      <c r="C45" s="298" t="s">
        <v>241</v>
      </c>
      <c r="E45" s="528">
        <v>29400</v>
      </c>
      <c r="F45" s="298"/>
    </row>
    <row r="46" spans="1:10">
      <c r="C46" s="298"/>
      <c r="E46" s="408"/>
      <c r="F46" s="298"/>
    </row>
    <row r="47" spans="1:10">
      <c r="C47" s="298"/>
      <c r="E47" s="408"/>
      <c r="F47" s="298"/>
    </row>
    <row r="48" spans="1:10">
      <c r="A48" s="387">
        <v>2.2000000000000002</v>
      </c>
      <c r="C48" s="298" t="s">
        <v>293</v>
      </c>
      <c r="E48" s="408">
        <f>E3</f>
        <v>4957953.166666667</v>
      </c>
      <c r="F48" s="500">
        <f>E48/1000000</f>
        <v>4.957953166666667</v>
      </c>
      <c r="G48" s="298" t="s">
        <v>272</v>
      </c>
    </row>
    <row r="49" spans="1:10">
      <c r="C49" s="298"/>
      <c r="E49" s="408"/>
      <c r="F49" s="298"/>
    </row>
    <row r="50" spans="1:10" ht="15.75" hidden="1">
      <c r="C50" s="298" t="s">
        <v>242</v>
      </c>
      <c r="E50" s="408">
        <v>1528</v>
      </c>
      <c r="F50" s="298"/>
      <c r="H50" s="497"/>
      <c r="I50" s="498"/>
      <c r="J50" s="496"/>
    </row>
    <row r="51" spans="1:10" ht="15.75" hidden="1">
      <c r="C51" s="298" t="s">
        <v>243</v>
      </c>
      <c r="E51" s="408">
        <v>95</v>
      </c>
      <c r="F51" s="298"/>
      <c r="H51" s="497"/>
      <c r="I51" s="498"/>
    </row>
    <row r="52" spans="1:10" ht="15.75">
      <c r="A52" s="387">
        <v>2.2999999999999998</v>
      </c>
      <c r="C52" s="298" t="s">
        <v>244</v>
      </c>
      <c r="E52" s="408">
        <f>E50+E51</f>
        <v>1623</v>
      </c>
      <c r="F52" s="298"/>
      <c r="H52" s="497"/>
      <c r="I52" s="499"/>
    </row>
    <row r="53" spans="1:10" ht="15" hidden="1">
      <c r="C53" s="298" t="s">
        <v>245</v>
      </c>
      <c r="E53" s="408">
        <v>125</v>
      </c>
      <c r="F53" s="298"/>
      <c r="H53" s="498"/>
      <c r="I53" s="498"/>
      <c r="J53" s="496"/>
    </row>
    <row r="54" spans="1:10" hidden="1">
      <c r="C54" s="298" t="s">
        <v>246</v>
      </c>
      <c r="E54" s="408">
        <v>53</v>
      </c>
      <c r="F54" s="298"/>
    </row>
    <row r="55" spans="1:10">
      <c r="C55" s="298" t="s">
        <v>247</v>
      </c>
      <c r="E55" s="408">
        <f>E53+E54</f>
        <v>178</v>
      </c>
      <c r="F55" s="298"/>
    </row>
    <row r="56" spans="1:10">
      <c r="C56" s="298" t="s">
        <v>250</v>
      </c>
      <c r="E56" s="408">
        <v>1677</v>
      </c>
      <c r="F56" s="298"/>
    </row>
    <row r="57" spans="1:10">
      <c r="C57" s="298" t="s">
        <v>251</v>
      </c>
      <c r="E57" s="408">
        <v>169</v>
      </c>
      <c r="F57" s="298"/>
    </row>
    <row r="58" spans="1:10">
      <c r="C58" s="298"/>
      <c r="E58" s="408"/>
      <c r="F58" s="298"/>
    </row>
    <row r="59" spans="1:10">
      <c r="C59" s="298" t="s">
        <v>250</v>
      </c>
      <c r="E59" s="408">
        <v>1677</v>
      </c>
      <c r="F59" s="298"/>
    </row>
    <row r="60" spans="1:10">
      <c r="C60" s="298" t="s">
        <v>251</v>
      </c>
      <c r="E60" s="408">
        <v>169</v>
      </c>
      <c r="F60" s="298"/>
    </row>
    <row r="61" spans="1:10">
      <c r="C61" s="298" t="s">
        <v>296</v>
      </c>
      <c r="E61" s="408">
        <f>E56+E57</f>
        <v>1846</v>
      </c>
      <c r="F61" s="298"/>
    </row>
    <row r="62" spans="1:10">
      <c r="C62" s="298" t="s">
        <v>252</v>
      </c>
      <c r="E62" s="408">
        <v>1777</v>
      </c>
      <c r="F62" s="298"/>
    </row>
    <row r="63" spans="1:10">
      <c r="C63" s="298"/>
      <c r="E63" s="408"/>
      <c r="F63" s="298"/>
    </row>
    <row r="64" spans="1:10">
      <c r="C64" s="298" t="s">
        <v>279</v>
      </c>
      <c r="E64" s="408">
        <v>1623</v>
      </c>
      <c r="F64" s="298"/>
    </row>
    <row r="65" spans="3:15">
      <c r="C65" s="298" t="s">
        <v>280</v>
      </c>
      <c r="E65" s="408">
        <v>178</v>
      </c>
      <c r="F65" s="298"/>
    </row>
    <row r="66" spans="3:15">
      <c r="C66" s="298" t="s">
        <v>281</v>
      </c>
      <c r="E66" s="408">
        <f>SUM(E64:E65)</f>
        <v>1801</v>
      </c>
      <c r="F66" s="298"/>
    </row>
    <row r="67" spans="3:15">
      <c r="C67" s="298" t="s">
        <v>282</v>
      </c>
      <c r="E67" s="408">
        <v>1722</v>
      </c>
      <c r="F67" s="298"/>
    </row>
    <row r="68" spans="3:15">
      <c r="C68" s="298"/>
      <c r="E68" s="408"/>
      <c r="F68" s="298"/>
    </row>
    <row r="69" spans="3:15">
      <c r="C69" s="298" t="s">
        <v>276</v>
      </c>
      <c r="E69" s="408">
        <v>1528</v>
      </c>
      <c r="F69" s="298"/>
    </row>
    <row r="70" spans="3:15">
      <c r="C70" s="298" t="s">
        <v>277</v>
      </c>
      <c r="E70" s="408">
        <v>125</v>
      </c>
      <c r="F70" s="298"/>
      <c r="J70" s="394"/>
      <c r="K70" s="394"/>
      <c r="L70" s="394"/>
      <c r="M70" s="394"/>
      <c r="N70" s="394"/>
      <c r="O70" s="394"/>
    </row>
    <row r="71" spans="3:15">
      <c r="C71" s="298" t="s">
        <v>278</v>
      </c>
      <c r="E71" s="408">
        <f>E50+E53</f>
        <v>1653</v>
      </c>
      <c r="F71" s="298"/>
      <c r="J71" s="394"/>
      <c r="K71" s="394"/>
      <c r="L71" s="394"/>
      <c r="M71" s="394"/>
      <c r="N71" s="394"/>
      <c r="O71" s="394"/>
    </row>
    <row r="72" spans="3:15">
      <c r="C72" s="298" t="s">
        <v>249</v>
      </c>
      <c r="E72" s="408">
        <v>1591</v>
      </c>
      <c r="F72" s="298"/>
      <c r="J72" s="394"/>
      <c r="K72" s="394"/>
      <c r="L72" s="394"/>
      <c r="M72" s="394"/>
      <c r="N72" s="394"/>
      <c r="O72" s="394"/>
    </row>
    <row r="73" spans="3:15">
      <c r="C73" s="298"/>
      <c r="E73" s="408"/>
      <c r="F73" s="298"/>
      <c r="J73" s="394"/>
      <c r="K73" s="394"/>
      <c r="L73" s="394"/>
      <c r="M73" s="394"/>
      <c r="N73" s="394"/>
      <c r="O73" s="394"/>
    </row>
    <row r="74" spans="3:15">
      <c r="C74" s="298" t="s">
        <v>273</v>
      </c>
      <c r="E74" s="408">
        <v>95</v>
      </c>
      <c r="F74" s="298"/>
      <c r="J74" s="394"/>
      <c r="K74" s="394"/>
      <c r="L74" s="394"/>
      <c r="M74" s="394"/>
      <c r="N74" s="394"/>
      <c r="O74" s="394"/>
    </row>
    <row r="75" spans="3:15">
      <c r="C75" s="298" t="s">
        <v>274</v>
      </c>
      <c r="E75" s="408">
        <v>53</v>
      </c>
      <c r="F75" s="298"/>
      <c r="J75" s="394"/>
      <c r="K75" s="394"/>
      <c r="L75" s="394"/>
      <c r="M75" s="394"/>
      <c r="N75" s="394"/>
      <c r="O75" s="394"/>
    </row>
    <row r="76" spans="3:15">
      <c r="C76" s="298" t="s">
        <v>248</v>
      </c>
      <c r="E76" s="408">
        <f>SUM(E74:E75)</f>
        <v>148</v>
      </c>
      <c r="F76" s="298"/>
      <c r="J76" s="394"/>
      <c r="K76" s="394"/>
      <c r="L76" s="394"/>
      <c r="M76" s="394"/>
      <c r="N76" s="394"/>
      <c r="O76" s="394"/>
    </row>
    <row r="77" spans="3:15">
      <c r="C77" s="298" t="s">
        <v>275</v>
      </c>
      <c r="E77" s="408">
        <v>131</v>
      </c>
      <c r="F77" s="298"/>
      <c r="J77" s="394"/>
      <c r="K77" s="394"/>
      <c r="L77" s="394"/>
      <c r="M77" s="394"/>
      <c r="N77" s="394"/>
      <c r="O77" s="394"/>
    </row>
    <row r="78" spans="3:15">
      <c r="C78" s="298"/>
      <c r="E78" s="408"/>
      <c r="F78" s="298"/>
      <c r="J78" s="394"/>
      <c r="K78" s="394"/>
      <c r="L78" s="394"/>
      <c r="M78" s="394"/>
      <c r="N78" s="394"/>
      <c r="O78" s="394"/>
    </row>
    <row r="79" spans="3:15">
      <c r="C79" s="298" t="s">
        <v>279</v>
      </c>
      <c r="E79" s="408">
        <f>E69+E74</f>
        <v>1623</v>
      </c>
      <c r="F79" s="298"/>
      <c r="J79" s="394"/>
      <c r="K79" s="394"/>
      <c r="L79" s="394"/>
      <c r="M79" s="394"/>
      <c r="N79" s="394"/>
      <c r="O79" s="394"/>
    </row>
    <row r="80" spans="3:15">
      <c r="C80" s="298" t="s">
        <v>280</v>
      </c>
      <c r="E80" s="408">
        <f t="shared" ref="E80:E82" si="1">E70+E75</f>
        <v>178</v>
      </c>
      <c r="F80" s="298"/>
      <c r="J80" s="394"/>
      <c r="K80" s="394"/>
      <c r="L80" s="394"/>
      <c r="M80" s="394"/>
      <c r="N80" s="394"/>
      <c r="O80" s="394"/>
    </row>
    <row r="81" spans="1:15">
      <c r="C81" s="298" t="s">
        <v>281</v>
      </c>
      <c r="E81" s="408">
        <f t="shared" si="1"/>
        <v>1801</v>
      </c>
      <c r="F81" s="298"/>
      <c r="J81" s="394"/>
      <c r="K81" s="394"/>
      <c r="L81" s="394"/>
      <c r="M81" s="394"/>
      <c r="N81" s="394"/>
      <c r="O81" s="394"/>
    </row>
    <row r="82" spans="1:15">
      <c r="C82" s="298" t="s">
        <v>282</v>
      </c>
      <c r="E82" s="408">
        <f t="shared" si="1"/>
        <v>1722</v>
      </c>
      <c r="F82" s="298"/>
      <c r="J82" s="394"/>
      <c r="K82" s="394"/>
      <c r="L82" s="394"/>
      <c r="M82" s="394"/>
      <c r="N82" s="394"/>
      <c r="O82" s="394"/>
    </row>
    <row r="83" spans="1:15">
      <c r="C83" s="298"/>
      <c r="E83" s="408"/>
      <c r="F83" s="298"/>
      <c r="J83" s="394"/>
      <c r="K83" s="394"/>
      <c r="L83" s="394"/>
      <c r="M83" s="394"/>
      <c r="N83" s="394"/>
      <c r="O83" s="394"/>
    </row>
    <row r="84" spans="1:15">
      <c r="C84" s="298"/>
      <c r="E84" s="408"/>
      <c r="F84" s="298"/>
    </row>
    <row r="85" spans="1:15">
      <c r="A85" s="387">
        <v>2.4</v>
      </c>
      <c r="C85" s="298" t="s">
        <v>253</v>
      </c>
      <c r="E85" s="408">
        <v>7553</v>
      </c>
      <c r="F85" s="298"/>
    </row>
    <row r="86" spans="1:15">
      <c r="C86" s="298" t="s">
        <v>255</v>
      </c>
      <c r="E86" s="408">
        <v>6947</v>
      </c>
      <c r="F86" s="298"/>
    </row>
    <row r="87" spans="1:15">
      <c r="C87" s="298" t="s">
        <v>254</v>
      </c>
      <c r="E87" s="408">
        <v>7006</v>
      </c>
      <c r="F87" s="298"/>
    </row>
    <row r="88" spans="1:15">
      <c r="F88" s="298"/>
    </row>
    <row r="89" spans="1:15">
      <c r="C89" s="298"/>
      <c r="E89" s="408"/>
      <c r="F89" s="298"/>
    </row>
    <row r="90" spans="1:15">
      <c r="A90" s="387">
        <v>3.1</v>
      </c>
      <c r="C90" s="298" t="s">
        <v>256</v>
      </c>
      <c r="E90" s="408">
        <f>E3</f>
        <v>4957953.166666667</v>
      </c>
      <c r="F90" s="298"/>
      <c r="G90" s="124"/>
      <c r="H90" s="3"/>
    </row>
    <row r="91" spans="1:15">
      <c r="C91" s="298" t="s">
        <v>257</v>
      </c>
      <c r="E91" s="408">
        <v>4772285</v>
      </c>
      <c r="F91" s="298"/>
      <c r="G91" s="124"/>
      <c r="H91" s="3"/>
    </row>
    <row r="92" spans="1:15">
      <c r="C92" s="298"/>
      <c r="D92" s="298" t="s">
        <v>258</v>
      </c>
      <c r="E92" s="527">
        <f>E91/E90</f>
        <v>0.96255144806228665</v>
      </c>
      <c r="F92" s="298"/>
      <c r="G92" s="124"/>
      <c r="H92" s="3"/>
    </row>
    <row r="93" spans="1:15">
      <c r="C93" s="298"/>
      <c r="E93" s="408"/>
      <c r="F93" s="298"/>
    </row>
    <row r="94" spans="1:15">
      <c r="C94" s="298" t="s">
        <v>259</v>
      </c>
      <c r="E94" s="408">
        <f>E11</f>
        <v>186477</v>
      </c>
      <c r="F94" s="298"/>
    </row>
    <row r="95" spans="1:15">
      <c r="C95" s="298" t="s">
        <v>261</v>
      </c>
      <c r="E95" s="408">
        <f>E23</f>
        <v>26792</v>
      </c>
      <c r="F95" s="298"/>
    </row>
    <row r="96" spans="1:15">
      <c r="C96" s="298"/>
      <c r="D96" s="387" t="s">
        <v>283</v>
      </c>
      <c r="E96" s="527">
        <f>E95/E94</f>
        <v>0.14367455503895923</v>
      </c>
      <c r="F96" s="298"/>
    </row>
    <row r="97" spans="1:6">
      <c r="C97" s="298"/>
      <c r="D97" s="387" t="s">
        <v>284</v>
      </c>
      <c r="E97" s="527">
        <f>E24</f>
        <v>7.53042864306128E-3</v>
      </c>
      <c r="F97" s="298"/>
    </row>
    <row r="98" spans="1:6">
      <c r="C98" s="298"/>
      <c r="E98" s="408"/>
      <c r="F98" s="298"/>
    </row>
    <row r="99" spans="1:6">
      <c r="C99" s="298" t="s">
        <v>226</v>
      </c>
      <c r="E99" s="408">
        <f>E29</f>
        <v>37497</v>
      </c>
      <c r="F99" s="298"/>
    </row>
    <row r="100" spans="1:6">
      <c r="C100" s="298" t="s">
        <v>262</v>
      </c>
      <c r="E100" s="408">
        <f t="shared" ref="E100:E101" si="2">E30</f>
        <v>567</v>
      </c>
      <c r="F100" s="298"/>
    </row>
    <row r="101" spans="1:6">
      <c r="C101" s="298"/>
      <c r="D101" s="298" t="s">
        <v>232</v>
      </c>
      <c r="E101" s="527">
        <f t="shared" si="2"/>
        <v>1.5121209696775741E-2</v>
      </c>
      <c r="F101" s="298"/>
    </row>
    <row r="102" spans="1:6">
      <c r="C102" s="298"/>
      <c r="E102" s="408"/>
      <c r="F102" s="298"/>
    </row>
    <row r="103" spans="1:6">
      <c r="C103" s="298"/>
      <c r="E103" s="408"/>
      <c r="F103" s="298"/>
    </row>
    <row r="104" spans="1:6">
      <c r="C104" s="298" t="s">
        <v>285</v>
      </c>
      <c r="E104" s="408">
        <f>E95+E100</f>
        <v>27359</v>
      </c>
      <c r="F104" s="298"/>
    </row>
    <row r="105" spans="1:6">
      <c r="C105" s="298" t="s">
        <v>286</v>
      </c>
      <c r="E105" s="408">
        <v>36180</v>
      </c>
      <c r="F105" s="298"/>
    </row>
    <row r="106" spans="1:6">
      <c r="C106" s="298"/>
      <c r="D106" s="298" t="s">
        <v>299</v>
      </c>
      <c r="E106" s="527">
        <f>E105/E5</f>
        <v>9.8100356284876056E-3</v>
      </c>
      <c r="F106" s="298"/>
    </row>
    <row r="107" spans="1:6">
      <c r="C107" s="298"/>
      <c r="E107" s="408"/>
      <c r="F107" s="298"/>
    </row>
    <row r="108" spans="1:6">
      <c r="C108" s="298"/>
      <c r="E108" s="408"/>
      <c r="F108" s="298"/>
    </row>
    <row r="109" spans="1:6" ht="13.5" thickBot="1">
      <c r="A109" s="387">
        <v>3.2</v>
      </c>
      <c r="C109" s="410" t="s">
        <v>260</v>
      </c>
    </row>
    <row r="110" spans="1:6" ht="21" customHeight="1" thickTop="1">
      <c r="C110" s="551" t="s">
        <v>168</v>
      </c>
      <c r="D110" s="476" t="s">
        <v>169</v>
      </c>
      <c r="E110" s="529" t="s">
        <v>171</v>
      </c>
      <c r="F110" s="553" t="s">
        <v>173</v>
      </c>
    </row>
    <row r="111" spans="1:6" ht="21" customHeight="1" thickBot="1">
      <c r="C111" s="552"/>
      <c r="D111" s="477" t="s">
        <v>170</v>
      </c>
      <c r="E111" s="530" t="s">
        <v>172</v>
      </c>
      <c r="F111" s="554"/>
    </row>
    <row r="112" spans="1:6" ht="15.75" thickTop="1">
      <c r="C112" s="412">
        <v>42384</v>
      </c>
      <c r="D112" s="485">
        <v>4899793</v>
      </c>
      <c r="E112" s="531">
        <v>468326</v>
      </c>
      <c r="F112" s="502">
        <v>0.90400000000000003</v>
      </c>
    </row>
    <row r="113" spans="1:6" ht="15">
      <c r="C113" s="412">
        <v>42415</v>
      </c>
      <c r="D113" s="485">
        <v>4884048</v>
      </c>
      <c r="E113" s="531">
        <v>486665</v>
      </c>
      <c r="F113" s="502">
        <v>0.9</v>
      </c>
    </row>
    <row r="114" spans="1:6" ht="15">
      <c r="C114" s="412">
        <v>42444</v>
      </c>
      <c r="D114" s="485">
        <v>4900670</v>
      </c>
      <c r="E114" s="531">
        <v>466191</v>
      </c>
      <c r="F114" s="502">
        <v>0.90400000000000003</v>
      </c>
    </row>
    <row r="115" spans="1:6" ht="15">
      <c r="C115" s="412">
        <v>42475</v>
      </c>
      <c r="D115" s="485">
        <v>4921066</v>
      </c>
      <c r="E115" s="531">
        <v>481893</v>
      </c>
      <c r="F115" s="502">
        <v>0.90200000000000002</v>
      </c>
    </row>
    <row r="116" spans="1:6" ht="15">
      <c r="C116" s="412">
        <v>42505</v>
      </c>
      <c r="D116" s="485">
        <v>4941523</v>
      </c>
      <c r="E116" s="531">
        <v>487806</v>
      </c>
      <c r="F116" s="502">
        <v>0.90100000000000002</v>
      </c>
    </row>
    <row r="117" spans="1:6" ht="15">
      <c r="C117" s="412">
        <v>42536</v>
      </c>
      <c r="D117" s="485">
        <v>4964126</v>
      </c>
      <c r="E117" s="531">
        <v>493062</v>
      </c>
      <c r="F117" s="502">
        <v>0.9</v>
      </c>
    </row>
    <row r="118" spans="1:6" ht="15">
      <c r="C118" s="412">
        <v>42566</v>
      </c>
      <c r="D118" s="485">
        <v>4982318</v>
      </c>
      <c r="E118" s="531">
        <v>504022</v>
      </c>
      <c r="F118" s="502">
        <v>0.89800000000000002</v>
      </c>
    </row>
    <row r="119" spans="1:6" ht="15">
      <c r="C119" s="412">
        <v>42597</v>
      </c>
      <c r="D119" s="485">
        <v>4993489</v>
      </c>
      <c r="E119" s="531">
        <v>511359</v>
      </c>
      <c r="F119" s="502">
        <v>0.89700000000000002</v>
      </c>
    </row>
    <row r="120" spans="1:6" ht="15">
      <c r="C120" s="412">
        <v>42628</v>
      </c>
      <c r="D120" s="485">
        <v>5004346</v>
      </c>
      <c r="E120" s="531">
        <v>510931</v>
      </c>
      <c r="F120" s="502">
        <v>0.89700000000000002</v>
      </c>
    </row>
    <row r="121" spans="1:6" ht="15">
      <c r="C121" s="412">
        <v>42658</v>
      </c>
      <c r="D121" s="485">
        <v>5006217</v>
      </c>
      <c r="E121" s="531">
        <v>517417</v>
      </c>
      <c r="F121" s="502">
        <v>0.89600000000000002</v>
      </c>
    </row>
    <row r="122" spans="1:6" ht="15">
      <c r="C122" s="412">
        <v>42689</v>
      </c>
      <c r="D122" s="485">
        <v>4998191</v>
      </c>
      <c r="E122" s="531">
        <v>519280</v>
      </c>
      <c r="F122" s="502">
        <v>0.89600000000000002</v>
      </c>
    </row>
    <row r="123" spans="1:6" ht="15.75" thickBot="1">
      <c r="C123" s="413">
        <v>42719</v>
      </c>
      <c r="D123" s="487">
        <v>4999651</v>
      </c>
      <c r="E123" s="532">
        <v>515365</v>
      </c>
      <c r="F123" s="503">
        <v>0.89600000000000002</v>
      </c>
    </row>
    <row r="124" spans="1:6" ht="15">
      <c r="C124" s="378" t="s">
        <v>178</v>
      </c>
      <c r="D124" s="485">
        <f>AVERAGE(D112:D123)</f>
        <v>4957953.166666667</v>
      </c>
      <c r="E124" s="531">
        <f t="shared" ref="E124" si="3">AVERAGE(E112:E123)</f>
        <v>496859.75</v>
      </c>
      <c r="F124" s="501">
        <f t="shared" ref="F124" si="4">AVERAGE(F112:F123)</f>
        <v>0.89925000000000022</v>
      </c>
    </row>
    <row r="125" spans="1:6">
      <c r="C125" s="298"/>
      <c r="E125" s="408"/>
      <c r="F125" s="298"/>
    </row>
    <row r="126" spans="1:6">
      <c r="C126" s="298"/>
      <c r="E126" s="408"/>
      <c r="F126" s="298"/>
    </row>
    <row r="127" spans="1:6" ht="15">
      <c r="A127" s="387">
        <v>3.3</v>
      </c>
      <c r="C127" s="409" t="s">
        <v>263</v>
      </c>
      <c r="F127" s="298"/>
    </row>
    <row r="128" spans="1:6" ht="15.75" thickBot="1">
      <c r="C128" s="409"/>
      <c r="D128" s="409"/>
      <c r="E128" s="533"/>
      <c r="F128" s="298"/>
    </row>
    <row r="129" spans="1:6" ht="15.75" thickTop="1">
      <c r="C129" s="493" t="s">
        <v>174</v>
      </c>
      <c r="D129" s="493"/>
      <c r="E129" s="534">
        <v>120</v>
      </c>
      <c r="F129" s="298"/>
    </row>
    <row r="130" spans="1:6" ht="15">
      <c r="C130" s="409" t="s">
        <v>175</v>
      </c>
      <c r="E130" s="535">
        <v>3000</v>
      </c>
      <c r="F130" s="298"/>
    </row>
    <row r="131" spans="1:6" ht="15.75" thickBot="1">
      <c r="C131" s="494" t="s">
        <v>176</v>
      </c>
      <c r="D131" s="494"/>
      <c r="E131" s="536">
        <v>2814</v>
      </c>
      <c r="F131" s="298"/>
    </row>
    <row r="132" spans="1:6" ht="15.75" thickBot="1">
      <c r="C132" s="495" t="s">
        <v>177</v>
      </c>
      <c r="D132" s="495"/>
      <c r="E132" s="537">
        <v>0.93799999999999994</v>
      </c>
      <c r="F132" s="298"/>
    </row>
    <row r="133" spans="1:6" ht="13.5" thickTop="1">
      <c r="C133" s="298"/>
      <c r="E133" s="408"/>
      <c r="F133" s="298"/>
    </row>
    <row r="134" spans="1:6">
      <c r="C134" s="298"/>
      <c r="E134" s="408"/>
      <c r="F134" s="298"/>
    </row>
    <row r="135" spans="1:6" ht="15">
      <c r="A135" s="387">
        <v>3.5</v>
      </c>
      <c r="C135" s="504" t="s">
        <v>287</v>
      </c>
      <c r="E135" s="408"/>
      <c r="F135" s="298"/>
    </row>
    <row r="136" spans="1:6" ht="15">
      <c r="C136" s="298"/>
      <c r="D136" s="504" t="s">
        <v>288</v>
      </c>
      <c r="E136" s="528">
        <f>E144*1.5</f>
        <v>1312.5</v>
      </c>
      <c r="F136" s="298"/>
    </row>
    <row r="137" spans="1:6" ht="15">
      <c r="C137" s="298"/>
      <c r="D137" s="504" t="s">
        <v>289</v>
      </c>
      <c r="E137" s="528">
        <f t="shared" ref="E137:E138" si="5">E145*1.5</f>
        <v>1162.5</v>
      </c>
      <c r="F137" s="298"/>
    </row>
    <row r="138" spans="1:6" ht="15">
      <c r="C138" s="298"/>
      <c r="D138" s="504" t="s">
        <v>290</v>
      </c>
      <c r="E138" s="528">
        <f t="shared" si="5"/>
        <v>1012.5</v>
      </c>
      <c r="F138" s="298"/>
    </row>
    <row r="139" spans="1:6" ht="15">
      <c r="C139" s="298"/>
      <c r="D139" s="504"/>
      <c r="E139" s="408"/>
      <c r="F139" s="298"/>
    </row>
    <row r="140" spans="1:6" ht="15">
      <c r="C140" s="298"/>
      <c r="D140" s="504" t="s">
        <v>291</v>
      </c>
      <c r="E140" s="408">
        <f>'(2)(v) Hardship Extensions'!T30</f>
        <v>31</v>
      </c>
      <c r="F140" s="298"/>
    </row>
    <row r="141" spans="1:6">
      <c r="C141" s="298"/>
      <c r="E141" s="408"/>
      <c r="F141" s="298"/>
    </row>
    <row r="142" spans="1:6">
      <c r="C142" s="298"/>
      <c r="E142" s="408"/>
      <c r="F142" s="298"/>
    </row>
    <row r="143" spans="1:6">
      <c r="A143" s="387">
        <v>3.6</v>
      </c>
      <c r="C143" s="298" t="s">
        <v>167</v>
      </c>
      <c r="E143" s="408"/>
      <c r="F143" s="298"/>
    </row>
    <row r="144" spans="1:6" ht="15">
      <c r="C144" s="298"/>
      <c r="D144" s="504" t="s">
        <v>288</v>
      </c>
      <c r="E144" s="528">
        <v>875</v>
      </c>
      <c r="F144" s="298"/>
    </row>
    <row r="145" spans="1:6" ht="15">
      <c r="C145" s="298"/>
      <c r="D145" s="504" t="s">
        <v>289</v>
      </c>
      <c r="E145" s="528">
        <v>775</v>
      </c>
      <c r="F145" s="298"/>
    </row>
    <row r="146" spans="1:6" ht="15">
      <c r="C146" s="298"/>
      <c r="D146" s="504" t="s">
        <v>290</v>
      </c>
      <c r="E146" s="528">
        <v>675</v>
      </c>
      <c r="F146" s="298"/>
    </row>
    <row r="147" spans="1:6">
      <c r="C147" s="298"/>
      <c r="E147" s="408"/>
      <c r="F147" s="298"/>
    </row>
    <row r="148" spans="1:6" ht="15">
      <c r="C148" s="298"/>
      <c r="D148" s="504" t="s">
        <v>292</v>
      </c>
      <c r="E148" s="408">
        <f>'(2)(v) Waivers'!T28</f>
        <v>5</v>
      </c>
      <c r="F148" s="298"/>
    </row>
    <row r="149" spans="1:6">
      <c r="C149" s="298"/>
      <c r="E149" s="408"/>
      <c r="F149" s="298"/>
    </row>
    <row r="150" spans="1:6">
      <c r="C150" s="298"/>
      <c r="E150" s="408"/>
      <c r="F150" s="298"/>
    </row>
    <row r="151" spans="1:6" ht="15">
      <c r="A151" s="387">
        <v>3.8</v>
      </c>
      <c r="C151" s="409" t="s">
        <v>264</v>
      </c>
      <c r="E151" s="408"/>
      <c r="F151" s="298"/>
    </row>
    <row r="152" spans="1:6">
      <c r="C152" s="298"/>
      <c r="E152" s="408"/>
      <c r="F152" s="298"/>
    </row>
    <row r="153" spans="1:6">
      <c r="A153" s="387">
        <v>4</v>
      </c>
      <c r="C153" s="298" t="s">
        <v>294</v>
      </c>
      <c r="D153" s="298"/>
      <c r="E153" s="408"/>
      <c r="F153" s="298"/>
    </row>
    <row r="154" spans="1:6">
      <c r="C154" s="298"/>
      <c r="D154" s="298"/>
      <c r="E154" s="408"/>
      <c r="F154" s="298"/>
    </row>
    <row r="155" spans="1:6">
      <c r="A155" s="387">
        <v>4.2</v>
      </c>
      <c r="C155" s="298" t="s">
        <v>300</v>
      </c>
      <c r="D155" s="298"/>
      <c r="E155" s="408"/>
      <c r="F155" s="298"/>
    </row>
    <row r="156" spans="1:6">
      <c r="C156" s="298"/>
      <c r="D156" s="298"/>
      <c r="E156" s="408"/>
      <c r="F156" s="298"/>
    </row>
    <row r="157" spans="1:6">
      <c r="C157" s="298" t="s">
        <v>301</v>
      </c>
      <c r="D157" s="298"/>
      <c r="E157" s="3">
        <v>31</v>
      </c>
      <c r="F157" s="298"/>
    </row>
    <row r="158" spans="1:6">
      <c r="C158" s="298" t="s">
        <v>302</v>
      </c>
      <c r="D158" s="298"/>
      <c r="E158" s="408">
        <v>5970</v>
      </c>
      <c r="F158" s="298"/>
    </row>
    <row r="159" spans="1:6">
      <c r="C159" s="298" t="s">
        <v>303</v>
      </c>
      <c r="D159" s="298"/>
      <c r="E159" s="408">
        <v>1838</v>
      </c>
      <c r="F159" s="298"/>
    </row>
    <row r="160" spans="1:6">
      <c r="C160" s="298" t="s">
        <v>304</v>
      </c>
      <c r="D160" s="298"/>
      <c r="E160" s="408">
        <v>1777</v>
      </c>
      <c r="F160" s="298"/>
    </row>
    <row r="161" spans="1:7">
      <c r="C161" s="298" t="s">
        <v>305</v>
      </c>
      <c r="D161" s="298"/>
      <c r="E161" s="408">
        <v>1731</v>
      </c>
      <c r="F161" s="298"/>
    </row>
    <row r="162" spans="1:7">
      <c r="C162" s="298"/>
      <c r="D162" s="298"/>
      <c r="E162" s="408"/>
      <c r="F162" s="298"/>
    </row>
    <row r="163" spans="1:7">
      <c r="C163" s="298" t="s">
        <v>279</v>
      </c>
      <c r="E163" s="408">
        <v>1623</v>
      </c>
      <c r="F163" s="298"/>
    </row>
    <row r="164" spans="1:7">
      <c r="C164" s="298" t="s">
        <v>250</v>
      </c>
      <c r="E164" s="408">
        <v>1677</v>
      </c>
      <c r="F164" s="298"/>
    </row>
    <row r="165" spans="1:7">
      <c r="C165" s="298" t="s">
        <v>281</v>
      </c>
      <c r="E165" s="408">
        <f t="shared" ref="E165" si="6">E155+E160</f>
        <v>1777</v>
      </c>
      <c r="F165" s="298"/>
    </row>
    <row r="166" spans="1:7">
      <c r="C166" s="298" t="s">
        <v>296</v>
      </c>
      <c r="E166" s="408">
        <f>E161+E162</f>
        <v>1731</v>
      </c>
      <c r="F166" s="298"/>
    </row>
    <row r="167" spans="1:7">
      <c r="C167" s="298"/>
      <c r="D167" s="298"/>
      <c r="E167" s="408"/>
      <c r="F167" s="298"/>
    </row>
    <row r="168" spans="1:7">
      <c r="A168" s="387">
        <v>4.3</v>
      </c>
      <c r="C168" s="298" t="s">
        <v>313</v>
      </c>
      <c r="E168" s="408"/>
      <c r="F168" s="298"/>
    </row>
    <row r="169" spans="1:7">
      <c r="C169" s="298"/>
      <c r="D169" s="378" t="s">
        <v>306</v>
      </c>
      <c r="E169" s="538" t="s">
        <v>307</v>
      </c>
      <c r="F169" s="378" t="s">
        <v>9</v>
      </c>
      <c r="G169" s="505" t="s">
        <v>308</v>
      </c>
    </row>
    <row r="170" spans="1:7">
      <c r="C170" s="298"/>
      <c r="D170" s="298"/>
      <c r="E170" s="408"/>
      <c r="F170" s="298"/>
    </row>
    <row r="171" spans="1:7">
      <c r="C171" s="298" t="s">
        <v>309</v>
      </c>
      <c r="D171" s="298">
        <v>5970</v>
      </c>
      <c r="E171" s="408">
        <v>0</v>
      </c>
      <c r="F171" s="506">
        <v>5970</v>
      </c>
      <c r="G171" s="387">
        <v>0</v>
      </c>
    </row>
    <row r="172" spans="1:7">
      <c r="C172" s="298" t="s">
        <v>310</v>
      </c>
      <c r="D172" s="296">
        <v>5967</v>
      </c>
      <c r="E172" s="408">
        <v>0</v>
      </c>
      <c r="F172" s="506">
        <v>5967</v>
      </c>
      <c r="G172" s="387">
        <v>0</v>
      </c>
    </row>
    <row r="173" spans="1:7">
      <c r="C173" s="298" t="s">
        <v>311</v>
      </c>
      <c r="D173" s="298">
        <v>5970</v>
      </c>
      <c r="E173" s="408">
        <v>0</v>
      </c>
      <c r="F173" s="298">
        <v>5970</v>
      </c>
      <c r="G173" s="387">
        <v>0</v>
      </c>
    </row>
    <row r="174" spans="1:7">
      <c r="C174" s="298" t="s">
        <v>312</v>
      </c>
      <c r="D174" s="298">
        <v>5952</v>
      </c>
      <c r="E174" s="408">
        <v>18</v>
      </c>
      <c r="F174" s="298">
        <v>5970</v>
      </c>
      <c r="G174" s="129">
        <v>3.015075376884422E-3</v>
      </c>
    </row>
    <row r="175" spans="1:7">
      <c r="C175" s="298"/>
      <c r="D175" s="298"/>
      <c r="E175" s="408"/>
      <c r="F175" s="298"/>
    </row>
    <row r="176" spans="1:7">
      <c r="C176" s="298"/>
      <c r="D176" s="298"/>
      <c r="E176" s="408"/>
      <c r="F176" s="298"/>
    </row>
    <row r="177" spans="1:6">
      <c r="A177" s="387">
        <v>5.0999999999999996</v>
      </c>
      <c r="C177" s="298" t="s">
        <v>295</v>
      </c>
      <c r="D177" s="298"/>
      <c r="E177" s="408">
        <v>7527</v>
      </c>
      <c r="F177" s="298"/>
    </row>
    <row r="178" spans="1:6">
      <c r="C178" s="298" t="s">
        <v>281</v>
      </c>
      <c r="E178" s="408">
        <f>E81</f>
        <v>1801</v>
      </c>
      <c r="F178" s="298"/>
    </row>
    <row r="179" spans="1:6">
      <c r="C179" s="298" t="s">
        <v>296</v>
      </c>
      <c r="E179" s="408">
        <f>E61</f>
        <v>1846</v>
      </c>
      <c r="F179" s="298"/>
    </row>
    <row r="180" spans="1:6">
      <c r="C180" s="298"/>
      <c r="E180" s="408"/>
      <c r="F180" s="298"/>
    </row>
    <row r="181" spans="1:6">
      <c r="A181" s="387">
        <v>5.2</v>
      </c>
      <c r="C181" s="298" t="s">
        <v>297</v>
      </c>
      <c r="E181" s="408">
        <v>1</v>
      </c>
      <c r="F181" s="298"/>
    </row>
    <row r="182" spans="1:6">
      <c r="C182" s="298"/>
      <c r="E182" s="408"/>
      <c r="F182" s="298"/>
    </row>
    <row r="183" spans="1:6">
      <c r="A183" s="387">
        <v>5.3</v>
      </c>
      <c r="C183" s="298" t="s">
        <v>298</v>
      </c>
      <c r="E183" s="408"/>
      <c r="F183" s="298"/>
    </row>
    <row r="184" spans="1:6">
      <c r="C184" s="298"/>
      <c r="E184" s="408"/>
      <c r="F184" s="298"/>
    </row>
    <row r="185" spans="1:6" ht="15">
      <c r="C185" s="507" t="s">
        <v>348</v>
      </c>
      <c r="D185" s="507" t="s">
        <v>349</v>
      </c>
      <c r="F185" s="298"/>
    </row>
    <row r="186" spans="1:6" ht="15">
      <c r="C186" s="508" t="s">
        <v>350</v>
      </c>
      <c r="D186" s="509">
        <v>2</v>
      </c>
      <c r="F186" s="298"/>
    </row>
    <row r="187" spans="1:6" ht="15">
      <c r="C187" s="508" t="s">
        <v>351</v>
      </c>
      <c r="D187" s="509">
        <v>1560</v>
      </c>
      <c r="F187" s="298"/>
    </row>
    <row r="188" spans="1:6">
      <c r="C188" s="387" t="s">
        <v>373</v>
      </c>
      <c r="D188" s="387">
        <f>SUM(D186:D187)</f>
        <v>1562</v>
      </c>
      <c r="F188" s="298"/>
    </row>
    <row r="189" spans="1:6">
      <c r="C189" s="298"/>
      <c r="E189" s="408"/>
      <c r="F189" s="298"/>
    </row>
    <row r="190" spans="1:6" ht="15">
      <c r="C190" s="507" t="s">
        <v>352</v>
      </c>
      <c r="D190" s="507" t="s">
        <v>353</v>
      </c>
      <c r="E190" s="408"/>
      <c r="F190" s="298"/>
    </row>
    <row r="191" spans="1:6" ht="15">
      <c r="C191" s="509">
        <v>1</v>
      </c>
      <c r="D191" s="509">
        <v>844</v>
      </c>
      <c r="E191" s="408"/>
      <c r="F191" s="298"/>
    </row>
    <row r="192" spans="1:6" ht="15">
      <c r="C192" s="509">
        <v>2</v>
      </c>
      <c r="D192" s="509">
        <v>350</v>
      </c>
      <c r="E192" s="408"/>
      <c r="F192" s="298"/>
    </row>
    <row r="193" spans="1:6" ht="15">
      <c r="C193" s="509">
        <v>3</v>
      </c>
      <c r="D193" s="509">
        <v>6</v>
      </c>
      <c r="E193" s="408"/>
      <c r="F193" s="298"/>
    </row>
    <row r="194" spans="1:6">
      <c r="C194" s="387" t="s">
        <v>354</v>
      </c>
      <c r="D194" s="387">
        <f>D191+C192*D192+C193*D193</f>
        <v>1562</v>
      </c>
      <c r="E194" s="408"/>
      <c r="F194" s="298"/>
    </row>
    <row r="195" spans="1:6">
      <c r="C195" s="298" t="s">
        <v>355</v>
      </c>
      <c r="D195" s="387">
        <f>SUM(D191:D193)</f>
        <v>1200</v>
      </c>
      <c r="E195" s="408"/>
      <c r="F195" s="298"/>
    </row>
    <row r="196" spans="1:6">
      <c r="C196" s="298"/>
      <c r="E196" s="408"/>
      <c r="F196" s="298"/>
    </row>
    <row r="197" spans="1:6">
      <c r="C197" s="298"/>
      <c r="E197" s="408"/>
      <c r="F197" s="298"/>
    </row>
    <row r="198" spans="1:6" ht="15">
      <c r="A198" s="387" t="s">
        <v>356</v>
      </c>
      <c r="C198" s="507" t="s">
        <v>357</v>
      </c>
      <c r="D198" s="507" t="s">
        <v>358</v>
      </c>
      <c r="E198" s="539" t="s">
        <v>359</v>
      </c>
    </row>
    <row r="199" spans="1:6" ht="15">
      <c r="C199" s="509">
        <v>19</v>
      </c>
      <c r="D199" s="508" t="s">
        <v>360</v>
      </c>
      <c r="E199" s="508" t="s">
        <v>361</v>
      </c>
    </row>
    <row r="200" spans="1:6" ht="15">
      <c r="C200" s="509">
        <v>25</v>
      </c>
      <c r="D200" s="508" t="s">
        <v>362</v>
      </c>
      <c r="E200" s="508" t="s">
        <v>53</v>
      </c>
    </row>
    <row r="201" spans="1:6" ht="15">
      <c r="C201" s="509">
        <v>27</v>
      </c>
      <c r="D201" s="508" t="s">
        <v>363</v>
      </c>
      <c r="E201" s="508" t="s">
        <v>40</v>
      </c>
    </row>
    <row r="202" spans="1:6" ht="15">
      <c r="C202" s="509">
        <v>29</v>
      </c>
      <c r="D202" s="508" t="s">
        <v>364</v>
      </c>
      <c r="E202" s="508" t="s">
        <v>361</v>
      </c>
    </row>
    <row r="203" spans="1:6" ht="15">
      <c r="C203" s="509">
        <v>31</v>
      </c>
      <c r="D203" s="508" t="s">
        <v>365</v>
      </c>
      <c r="E203" s="508" t="s">
        <v>366</v>
      </c>
    </row>
    <row r="204" spans="1:6" ht="15">
      <c r="C204" s="509">
        <v>33</v>
      </c>
      <c r="D204" s="508" t="s">
        <v>367</v>
      </c>
      <c r="E204" s="508" t="s">
        <v>368</v>
      </c>
    </row>
    <row r="205" spans="1:6" ht="15">
      <c r="C205" s="298"/>
      <c r="D205" s="510" t="s">
        <v>369</v>
      </c>
      <c r="E205" s="408"/>
      <c r="F205" s="298"/>
    </row>
    <row r="206" spans="1:6">
      <c r="C206" s="298"/>
      <c r="E206" s="408"/>
      <c r="F206" s="298"/>
    </row>
    <row r="207" spans="1:6" ht="15">
      <c r="C207" s="507" t="s">
        <v>370</v>
      </c>
      <c r="D207" s="507" t="s">
        <v>349</v>
      </c>
      <c r="F207" s="298"/>
    </row>
    <row r="208" spans="1:6" ht="15">
      <c r="C208" s="509">
        <v>27</v>
      </c>
      <c r="D208" s="509">
        <v>402</v>
      </c>
      <c r="F208" s="298"/>
    </row>
    <row r="209" spans="1:7" ht="15">
      <c r="C209" s="509">
        <v>2</v>
      </c>
      <c r="D209" s="509">
        <v>507</v>
      </c>
      <c r="F209" s="298"/>
    </row>
    <row r="210" spans="1:7" ht="15">
      <c r="C210" s="509">
        <v>25</v>
      </c>
      <c r="D210" s="509">
        <v>13</v>
      </c>
      <c r="F210" s="298"/>
    </row>
    <row r="211" spans="1:7" ht="15">
      <c r="C211" s="509">
        <v>4</v>
      </c>
      <c r="D211" s="509">
        <v>247</v>
      </c>
      <c r="F211" s="298"/>
    </row>
    <row r="212" spans="1:7" ht="15">
      <c r="C212" s="509">
        <v>13</v>
      </c>
      <c r="D212" s="509">
        <v>393</v>
      </c>
      <c r="F212" s="298"/>
    </row>
    <row r="213" spans="1:7">
      <c r="C213" s="387" t="s">
        <v>371</v>
      </c>
      <c r="D213" s="387">
        <f>SUM(D208:D212)</f>
        <v>1562</v>
      </c>
      <c r="F213" s="298"/>
    </row>
    <row r="214" spans="1:7">
      <c r="C214" s="298"/>
      <c r="E214" s="408"/>
      <c r="F214" s="298"/>
    </row>
    <row r="215" spans="1:7" ht="14.25" customHeight="1">
      <c r="A215" s="387" t="s">
        <v>372</v>
      </c>
      <c r="C215" s="511"/>
      <c r="D215" s="512" t="s">
        <v>377</v>
      </c>
      <c r="E215" s="540" t="s">
        <v>374</v>
      </c>
      <c r="F215" s="513" t="s">
        <v>375</v>
      </c>
      <c r="G215" s="513" t="s">
        <v>376</v>
      </c>
    </row>
    <row r="216" spans="1:7" ht="15" customHeight="1">
      <c r="C216" s="511" t="s">
        <v>378</v>
      </c>
      <c r="D216" s="511">
        <v>95</v>
      </c>
      <c r="E216" s="541">
        <v>0</v>
      </c>
      <c r="F216" s="514">
        <v>0</v>
      </c>
      <c r="G216" s="514">
        <v>95</v>
      </c>
    </row>
    <row r="217" spans="1:7" ht="12.75" customHeight="1">
      <c r="C217" s="511" t="s">
        <v>379</v>
      </c>
      <c r="D217" s="515">
        <v>1528</v>
      </c>
      <c r="E217" s="542">
        <v>1200</v>
      </c>
      <c r="F217" s="516">
        <v>1562</v>
      </c>
      <c r="G217" s="516">
        <f>D217-E217</f>
        <v>328</v>
      </c>
    </row>
    <row r="218" spans="1:7" ht="13.5" customHeight="1">
      <c r="C218" s="517" t="s">
        <v>380</v>
      </c>
      <c r="D218" s="518">
        <f>SUM(D216:D217)</f>
        <v>1623</v>
      </c>
      <c r="E218" s="519">
        <f t="shared" ref="E218:F218" si="7">SUM(E216:E217)</f>
        <v>1200</v>
      </c>
      <c r="F218" s="519">
        <f t="shared" si="7"/>
        <v>1562</v>
      </c>
      <c r="G218" s="520">
        <f>SUM(G216:I217)</f>
        <v>423</v>
      </c>
    </row>
    <row r="219" spans="1:7" ht="12.75" customHeight="1">
      <c r="C219" s="298"/>
      <c r="E219" s="408"/>
      <c r="F219" s="298"/>
    </row>
    <row r="220" spans="1:7" ht="12.75" customHeight="1" thickBot="1">
      <c r="C220" s="298"/>
      <c r="E220" s="408"/>
      <c r="F220" s="298"/>
    </row>
    <row r="221" spans="1:7" ht="12.75" customHeight="1" thickTop="1" thickBot="1">
      <c r="C221" s="521" t="s">
        <v>381</v>
      </c>
      <c r="D221" s="521" t="s">
        <v>382</v>
      </c>
      <c r="E221" s="543" t="s">
        <v>383</v>
      </c>
      <c r="F221" s="524" t="s">
        <v>384</v>
      </c>
    </row>
    <row r="222" spans="1:7" ht="12.75" customHeight="1" thickTop="1">
      <c r="C222" s="522">
        <v>1677</v>
      </c>
      <c r="D222" s="522">
        <v>1201</v>
      </c>
      <c r="E222" s="544">
        <v>1562</v>
      </c>
      <c r="F222" s="523">
        <f>C222-D222</f>
        <v>476</v>
      </c>
    </row>
    <row r="223" spans="1:7" ht="12.75" customHeight="1">
      <c r="C223" s="298"/>
      <c r="E223" s="408"/>
      <c r="F223" s="298"/>
    </row>
    <row r="224" spans="1:7" ht="12.75" customHeight="1">
      <c r="C224" s="298" t="s">
        <v>385</v>
      </c>
      <c r="D224" s="387">
        <v>0</v>
      </c>
      <c r="E224" s="408"/>
      <c r="F224" s="298"/>
    </row>
    <row r="225" spans="1:7" ht="12.75" customHeight="1">
      <c r="C225" s="298"/>
      <c r="E225" s="408"/>
      <c r="F225" s="298"/>
    </row>
    <row r="226" spans="1:7" ht="13.5" customHeight="1">
      <c r="C226" s="298"/>
      <c r="E226" s="408"/>
      <c r="F226" s="298"/>
    </row>
    <row r="227" spans="1:7">
      <c r="C227" s="298"/>
      <c r="E227" s="408"/>
      <c r="F227" s="298"/>
    </row>
    <row r="228" spans="1:7">
      <c r="A228" s="387">
        <v>5.4</v>
      </c>
      <c r="C228" s="298" t="s">
        <v>314</v>
      </c>
      <c r="E228" s="408"/>
      <c r="F228" s="298"/>
      <c r="G228" s="525"/>
    </row>
    <row r="229" spans="1:7">
      <c r="C229" s="298"/>
      <c r="E229" s="408"/>
      <c r="F229" s="298"/>
      <c r="G229" s="526"/>
    </row>
    <row r="230" spans="1:7">
      <c r="C230" s="298" t="s">
        <v>234</v>
      </c>
      <c r="E230" s="408">
        <v>424</v>
      </c>
      <c r="F230" s="298"/>
      <c r="G230" s="526"/>
    </row>
    <row r="231" spans="1:7">
      <c r="C231" s="298" t="s">
        <v>235</v>
      </c>
      <c r="E231" s="408">
        <v>375</v>
      </c>
      <c r="F231" s="298"/>
      <c r="G231" s="526"/>
    </row>
    <row r="232" spans="1:7">
      <c r="C232" s="298" t="s">
        <v>315</v>
      </c>
      <c r="E232" s="408">
        <v>149</v>
      </c>
      <c r="F232" s="298"/>
      <c r="G232" s="526"/>
    </row>
    <row r="233" spans="1:7">
      <c r="C233" s="298"/>
      <c r="E233" s="408"/>
      <c r="F233" s="298"/>
      <c r="G233" s="526"/>
    </row>
    <row r="234" spans="1:7">
      <c r="C234" s="298" t="s">
        <v>236</v>
      </c>
      <c r="E234" s="408">
        <v>371</v>
      </c>
      <c r="F234" s="298"/>
      <c r="G234" s="526"/>
    </row>
    <row r="235" spans="1:7">
      <c r="C235" s="298" t="s">
        <v>237</v>
      </c>
      <c r="E235" s="408">
        <v>362</v>
      </c>
      <c r="F235" s="298"/>
      <c r="G235" s="526"/>
    </row>
    <row r="236" spans="1:7">
      <c r="C236" s="298" t="s">
        <v>316</v>
      </c>
      <c r="E236" s="408">
        <v>117</v>
      </c>
      <c r="F236" s="298"/>
    </row>
    <row r="237" spans="1:7">
      <c r="C237" s="298"/>
      <c r="E237" s="408"/>
      <c r="F237" s="298"/>
    </row>
    <row r="238" spans="1:7">
      <c r="C238" s="298" t="s">
        <v>238</v>
      </c>
      <c r="E238" s="408">
        <v>3</v>
      </c>
      <c r="F238" s="298"/>
    </row>
    <row r="239" spans="1:7">
      <c r="C239" s="298" t="s">
        <v>239</v>
      </c>
      <c r="E239" s="408">
        <v>2</v>
      </c>
      <c r="F239" s="298"/>
    </row>
    <row r="240" spans="1:7">
      <c r="C240" s="298" t="s">
        <v>240</v>
      </c>
      <c r="E240" s="408">
        <v>1</v>
      </c>
      <c r="F240" s="298"/>
    </row>
    <row r="241" spans="1:7">
      <c r="C241" s="298" t="s">
        <v>241</v>
      </c>
      <c r="E241" s="528">
        <v>29400</v>
      </c>
      <c r="F241" s="298"/>
    </row>
    <row r="242" spans="1:7">
      <c r="C242" s="298" t="s">
        <v>317</v>
      </c>
      <c r="E242" s="528">
        <v>5000</v>
      </c>
      <c r="F242" s="298"/>
    </row>
    <row r="243" spans="1:7">
      <c r="C243" s="298" t="s">
        <v>318</v>
      </c>
      <c r="E243" s="528">
        <v>2000</v>
      </c>
      <c r="F243" s="298"/>
    </row>
    <row r="244" spans="1:7">
      <c r="C244" s="298" t="s">
        <v>319</v>
      </c>
      <c r="E244" s="528">
        <v>22400</v>
      </c>
      <c r="F244" s="298"/>
    </row>
    <row r="245" spans="1:7">
      <c r="C245" s="298" t="s">
        <v>320</v>
      </c>
      <c r="E245" s="528">
        <v>4400</v>
      </c>
      <c r="F245" s="298"/>
    </row>
    <row r="246" spans="1:7">
      <c r="C246" s="298"/>
      <c r="E246" s="408"/>
      <c r="F246" s="298"/>
    </row>
    <row r="247" spans="1:7">
      <c r="A247" s="298" t="s">
        <v>339</v>
      </c>
      <c r="C247" s="298" t="s">
        <v>340</v>
      </c>
      <c r="E247" s="408"/>
      <c r="F247" s="298"/>
    </row>
    <row r="248" spans="1:7">
      <c r="C248" s="298"/>
      <c r="E248" s="408"/>
      <c r="F248" s="298"/>
    </row>
    <row r="249" spans="1:7" ht="15">
      <c r="C249" s="298" t="s">
        <v>341</v>
      </c>
      <c r="E249" s="545">
        <v>5629000</v>
      </c>
      <c r="F249" s="298"/>
    </row>
    <row r="250" spans="1:7" ht="15">
      <c r="C250" s="298" t="s">
        <v>342</v>
      </c>
      <c r="E250" s="545">
        <v>5226963</v>
      </c>
      <c r="F250" s="298"/>
    </row>
    <row r="251" spans="1:7" ht="15">
      <c r="C251" s="298" t="s">
        <v>343</v>
      </c>
      <c r="E251" s="545">
        <f>358773+13100</f>
        <v>371873</v>
      </c>
      <c r="F251" s="298"/>
    </row>
    <row r="252" spans="1:7">
      <c r="C252" s="298" t="s">
        <v>344</v>
      </c>
      <c r="E252" s="408">
        <f>E249-E250-E251</f>
        <v>30164</v>
      </c>
      <c r="F252" s="298"/>
      <c r="G252" s="124"/>
    </row>
    <row r="253" spans="1:7">
      <c r="C253" s="298" t="s">
        <v>345</v>
      </c>
      <c r="E253" s="408">
        <v>207</v>
      </c>
      <c r="F253" s="298"/>
    </row>
    <row r="254" spans="1:7">
      <c r="C254" s="298" t="s">
        <v>346</v>
      </c>
      <c r="E254" s="408">
        <f>E252-E253</f>
        <v>29957</v>
      </c>
      <c r="F254" s="298"/>
    </row>
    <row r="255" spans="1:7">
      <c r="C255" s="298"/>
      <c r="E255" s="408"/>
      <c r="F255" s="298"/>
    </row>
    <row r="256" spans="1:7">
      <c r="C256" s="298" t="s">
        <v>347</v>
      </c>
      <c r="E256" s="408">
        <v>25500</v>
      </c>
      <c r="F256" s="298"/>
    </row>
    <row r="257" spans="1:6">
      <c r="C257" s="298"/>
      <c r="E257" s="408"/>
      <c r="F257" s="298"/>
    </row>
    <row r="258" spans="1:6">
      <c r="C258" s="298"/>
      <c r="E258" s="408"/>
      <c r="F258" s="298"/>
    </row>
    <row r="259" spans="1:6">
      <c r="A259" s="387">
        <v>6.1</v>
      </c>
      <c r="C259" s="298" t="s">
        <v>329</v>
      </c>
      <c r="E259" s="408"/>
      <c r="F259" s="298"/>
    </row>
    <row r="260" spans="1:6">
      <c r="C260" s="298"/>
      <c r="E260" s="408"/>
      <c r="F260" s="298"/>
    </row>
    <row r="261" spans="1:6">
      <c r="C261" s="298" t="s">
        <v>321</v>
      </c>
      <c r="D261" s="298"/>
      <c r="E261" s="408">
        <f>E11</f>
        <v>186477</v>
      </c>
      <c r="F261" s="298"/>
    </row>
    <row r="262" spans="1:6">
      <c r="C262" s="298" t="s">
        <v>222</v>
      </c>
      <c r="D262" s="298"/>
      <c r="E262" s="408">
        <f>E7</f>
        <v>3557832</v>
      </c>
      <c r="F262" s="298"/>
    </row>
    <row r="263" spans="1:6">
      <c r="C263" s="298"/>
      <c r="D263" s="298" t="s">
        <v>225</v>
      </c>
      <c r="E263" s="527">
        <f>E261/E262</f>
        <v>5.2413098763516658E-2</v>
      </c>
      <c r="F263" s="298"/>
    </row>
    <row r="264" spans="1:6">
      <c r="C264" s="298"/>
      <c r="E264" s="408"/>
      <c r="F264" s="298"/>
    </row>
    <row r="265" spans="1:6">
      <c r="C265" s="298" t="s">
        <v>226</v>
      </c>
      <c r="E265" s="408">
        <f>E14</f>
        <v>37497</v>
      </c>
      <c r="F265" s="464"/>
    </row>
    <row r="266" spans="1:6">
      <c r="C266" s="298" t="s">
        <v>389</v>
      </c>
      <c r="E266" s="408">
        <f>E15</f>
        <v>3805</v>
      </c>
      <c r="F266" s="298"/>
    </row>
    <row r="267" spans="1:6">
      <c r="C267" s="298"/>
      <c r="D267" s="298" t="s">
        <v>227</v>
      </c>
      <c r="E267" s="527">
        <f>E266/E265</f>
        <v>0.10147478464943863</v>
      </c>
      <c r="F267" s="298"/>
    </row>
    <row r="268" spans="1:6">
      <c r="C268" s="298"/>
      <c r="E268" s="408"/>
      <c r="F268" s="298"/>
    </row>
    <row r="269" spans="1:6">
      <c r="C269" s="298" t="s">
        <v>228</v>
      </c>
      <c r="D269" s="298"/>
      <c r="E269" s="408">
        <f>E18</f>
        <v>92731</v>
      </c>
      <c r="F269" s="464"/>
    </row>
    <row r="270" spans="1:6">
      <c r="C270" s="298" t="s">
        <v>229</v>
      </c>
      <c r="D270" s="298"/>
      <c r="E270" s="408">
        <f>E19</f>
        <v>1515</v>
      </c>
      <c r="F270" s="298"/>
    </row>
    <row r="271" spans="1:6">
      <c r="C271" s="298"/>
      <c r="D271" s="298" t="s">
        <v>230</v>
      </c>
      <c r="E271" s="527">
        <f>E270/E269</f>
        <v>1.6337578587527365E-2</v>
      </c>
      <c r="F271" s="298"/>
    </row>
    <row r="272" spans="1:6">
      <c r="C272" s="298"/>
      <c r="E272" s="408"/>
      <c r="F272" s="298"/>
    </row>
    <row r="273" spans="3:6">
      <c r="C273" s="298" t="s">
        <v>328</v>
      </c>
      <c r="D273" s="298" t="s">
        <v>327</v>
      </c>
      <c r="E273" s="527">
        <f>E271</f>
        <v>1.6337578587527365E-2</v>
      </c>
      <c r="F273" s="298"/>
    </row>
    <row r="274" spans="3:6">
      <c r="C274" s="298"/>
      <c r="D274" s="298" t="s">
        <v>323</v>
      </c>
      <c r="E274" s="527">
        <f>E263</f>
        <v>5.2413098763516658E-2</v>
      </c>
      <c r="F274" s="298"/>
    </row>
    <row r="275" spans="3:6">
      <c r="C275" s="298"/>
      <c r="D275" s="298" t="s">
        <v>324</v>
      </c>
      <c r="E275" s="527">
        <f>E267</f>
        <v>0.10147478464943863</v>
      </c>
      <c r="F275" s="298"/>
    </row>
    <row r="276" spans="3:6">
      <c r="C276" s="298"/>
      <c r="D276" s="298" t="s">
        <v>325</v>
      </c>
      <c r="E276" s="527">
        <f>'(2)(i) OBD'!V26</f>
        <v>5.2924781014477396E-2</v>
      </c>
      <c r="F276" s="298"/>
    </row>
    <row r="277" spans="3:6">
      <c r="C277" s="298"/>
      <c r="D277" s="298" t="s">
        <v>326</v>
      </c>
      <c r="E277" s="527">
        <f>('(2)(i) OBD'!T26+'(2)(i) Opacity'!H45)/('(2)(i) OBD'!U26+'(2)(i) Opacity'!I45)</f>
        <v>5.2004848077308936E-2</v>
      </c>
      <c r="F277" s="298"/>
    </row>
    <row r="278" spans="3:6">
      <c r="C278" s="298"/>
      <c r="E278" s="408"/>
      <c r="F278" s="298"/>
    </row>
    <row r="279" spans="3:6">
      <c r="C279" s="298" t="s">
        <v>330</v>
      </c>
      <c r="D279" s="298" t="s">
        <v>144</v>
      </c>
      <c r="E279" s="408">
        <f>'(2)(iii) OBD'!T25</f>
        <v>125507</v>
      </c>
      <c r="F279" s="298"/>
    </row>
    <row r="280" spans="3:6">
      <c r="C280" s="298"/>
      <c r="D280" s="298" t="s">
        <v>146</v>
      </c>
      <c r="E280" s="408">
        <f>'(2)(ii) OBD'!U25</f>
        <v>129420</v>
      </c>
      <c r="F280" s="298"/>
    </row>
    <row r="281" spans="3:6">
      <c r="C281" s="298"/>
      <c r="D281" s="298" t="s">
        <v>145</v>
      </c>
      <c r="E281" s="408">
        <f>'(2)(iv) OBD'!T25</f>
        <v>13745</v>
      </c>
      <c r="F281" s="298"/>
    </row>
    <row r="282" spans="3:6">
      <c r="C282" s="298"/>
      <c r="D282" s="298" t="s">
        <v>331</v>
      </c>
      <c r="E282" s="408">
        <f>'(2)(iv) OBD'!U25</f>
        <v>14616</v>
      </c>
      <c r="F282" s="298"/>
    </row>
    <row r="283" spans="3:6">
      <c r="C283" s="298"/>
      <c r="E283" s="527">
        <f>(E279+E281)/(E280+E282)</f>
        <v>0.96678608125746346</v>
      </c>
      <c r="F283" s="298"/>
    </row>
    <row r="284" spans="3:6">
      <c r="E284" s="408"/>
      <c r="F284" s="298"/>
    </row>
    <row r="285" spans="3:6">
      <c r="C285" s="298" t="s">
        <v>332</v>
      </c>
      <c r="E285" s="408">
        <f>'(2)(vi) No Outcome'!T29</f>
        <v>27359</v>
      </c>
      <c r="F285" s="298"/>
    </row>
    <row r="286" spans="3:6">
      <c r="C286" s="298" t="s">
        <v>390</v>
      </c>
      <c r="E286" s="408">
        <f>'(2)(i) OBD'!T26</f>
        <v>190282</v>
      </c>
      <c r="F286" s="298"/>
    </row>
    <row r="287" spans="3:6">
      <c r="C287" s="298" t="s">
        <v>333</v>
      </c>
      <c r="E287" s="527">
        <f>E285/E286</f>
        <v>0.14378133507110499</v>
      </c>
      <c r="F287" s="298"/>
    </row>
    <row r="288" spans="3:6">
      <c r="C288" s="298"/>
      <c r="E288" s="408"/>
      <c r="F288" s="298"/>
    </row>
    <row r="289" spans="3:6">
      <c r="C289" s="298" t="s">
        <v>292</v>
      </c>
      <c r="D289" s="298"/>
      <c r="E289" s="296">
        <f>E148</f>
        <v>5</v>
      </c>
      <c r="F289" s="298"/>
    </row>
    <row r="290" spans="3:6">
      <c r="C290" s="298" t="s">
        <v>291</v>
      </c>
      <c r="D290" s="298"/>
      <c r="E290" s="296">
        <f>E140</f>
        <v>31</v>
      </c>
      <c r="F290" s="298"/>
    </row>
    <row r="291" spans="3:6">
      <c r="C291" s="298"/>
      <c r="E291" s="408"/>
      <c r="F291" s="298"/>
    </row>
    <row r="292" spans="3:6">
      <c r="C292" s="298" t="s">
        <v>334</v>
      </c>
      <c r="E292" s="408">
        <v>36180</v>
      </c>
      <c r="F292" s="298"/>
    </row>
    <row r="293" spans="3:6">
      <c r="C293" s="298"/>
      <c r="E293" s="408"/>
      <c r="F293" s="298"/>
    </row>
    <row r="294" spans="3:6">
      <c r="C294" s="298" t="s">
        <v>335</v>
      </c>
      <c r="E294" s="408">
        <f>'Alternative OBD Tests'!D16</f>
        <v>40</v>
      </c>
      <c r="F294" s="298"/>
    </row>
    <row r="295" spans="3:6">
      <c r="C295" s="298" t="s">
        <v>336</v>
      </c>
      <c r="E295" s="408">
        <f>'(2)(xi) Pass OBD'!U24</f>
        <v>3739365</v>
      </c>
      <c r="F295" s="298"/>
    </row>
    <row r="296" spans="3:6">
      <c r="C296" s="298"/>
      <c r="E296" s="408"/>
      <c r="F296" s="298"/>
    </row>
    <row r="297" spans="3:6">
      <c r="C297" s="298" t="s">
        <v>337</v>
      </c>
      <c r="E297" s="408">
        <f>'(2)(i) OBD'!U25</f>
        <v>689</v>
      </c>
      <c r="F297" s="298"/>
    </row>
    <row r="298" spans="3:6">
      <c r="C298" s="298"/>
      <c r="E298" s="408"/>
      <c r="F298" s="298"/>
    </row>
    <row r="299" spans="3:6">
      <c r="C299" s="298" t="s">
        <v>338</v>
      </c>
      <c r="E299" s="408"/>
      <c r="F299" s="298"/>
    </row>
    <row r="300" spans="3:6">
      <c r="C300" s="298"/>
      <c r="E300" s="408"/>
      <c r="F300" s="298"/>
    </row>
    <row r="301" spans="3:6">
      <c r="C301" s="298"/>
      <c r="E301" s="408"/>
      <c r="F301" s="298"/>
    </row>
    <row r="302" spans="3:6">
      <c r="C302" s="298"/>
      <c r="E302" s="408"/>
      <c r="F302" s="298"/>
    </row>
    <row r="303" spans="3:6">
      <c r="C303" s="298"/>
      <c r="E303" s="408"/>
      <c r="F303" s="298"/>
    </row>
    <row r="304" spans="3:6">
      <c r="C304" s="298"/>
      <c r="E304" s="408"/>
      <c r="F304" s="298"/>
    </row>
    <row r="305" spans="3:6">
      <c r="C305" s="298"/>
      <c r="E305" s="408"/>
      <c r="F305" s="298"/>
    </row>
    <row r="306" spans="3:6">
      <c r="C306" s="298"/>
      <c r="E306" s="408"/>
      <c r="F306" s="298"/>
    </row>
    <row r="307" spans="3:6">
      <c r="C307" s="298"/>
      <c r="E307" s="408"/>
      <c r="F307" s="298"/>
    </row>
    <row r="308" spans="3:6">
      <c r="C308" s="298"/>
      <c r="E308" s="408"/>
      <c r="F308" s="298"/>
    </row>
    <row r="309" spans="3:6">
      <c r="C309" s="298"/>
      <c r="E309" s="408"/>
      <c r="F309" s="298"/>
    </row>
    <row r="310" spans="3:6">
      <c r="C310" s="298"/>
      <c r="E310" s="408"/>
      <c r="F310" s="298"/>
    </row>
    <row r="311" spans="3:6">
      <c r="C311" s="298"/>
      <c r="E311" s="408"/>
      <c r="F311" s="298"/>
    </row>
    <row r="312" spans="3:6">
      <c r="C312" s="298"/>
      <c r="E312" s="408"/>
      <c r="F312" s="298"/>
    </row>
    <row r="313" spans="3:6">
      <c r="C313" s="298"/>
      <c r="E313" s="408"/>
      <c r="F313" s="298"/>
    </row>
    <row r="314" spans="3:6">
      <c r="C314" s="298"/>
      <c r="E314" s="408"/>
      <c r="F314" s="298"/>
    </row>
    <row r="315" spans="3:6">
      <c r="C315" s="298"/>
      <c r="E315" s="408"/>
      <c r="F315" s="298"/>
    </row>
    <row r="316" spans="3:6">
      <c r="C316" s="298"/>
      <c r="E316" s="408"/>
      <c r="F316" s="298"/>
    </row>
    <row r="317" spans="3:6">
      <c r="C317" s="298"/>
      <c r="E317" s="408"/>
      <c r="F317" s="298"/>
    </row>
    <row r="318" spans="3:6">
      <c r="C318" s="298"/>
      <c r="E318" s="408"/>
      <c r="F318" s="298"/>
    </row>
    <row r="319" spans="3:6">
      <c r="C319" s="298"/>
      <c r="E319" s="408"/>
      <c r="F319" s="298"/>
    </row>
    <row r="320" spans="3:6">
      <c r="C320" s="298"/>
      <c r="E320" s="408"/>
      <c r="F320" s="298"/>
    </row>
    <row r="321" spans="1:6">
      <c r="C321" s="298"/>
      <c r="E321" s="408"/>
      <c r="F321" s="298"/>
    </row>
    <row r="322" spans="1:6">
      <c r="C322" s="298"/>
      <c r="E322" s="408"/>
      <c r="F322" s="298"/>
    </row>
    <row r="323" spans="1:6">
      <c r="C323" s="298"/>
      <c r="E323" s="408"/>
      <c r="F323" s="298"/>
    </row>
    <row r="324" spans="1:6">
      <c r="C324" s="298"/>
      <c r="E324" s="408"/>
      <c r="F324" s="298"/>
    </row>
    <row r="325" spans="1:6">
      <c r="C325" s="298"/>
      <c r="E325" s="408"/>
      <c r="F325" s="298"/>
    </row>
    <row r="326" spans="1:6">
      <c r="C326" s="298"/>
      <c r="E326" s="408"/>
      <c r="F326" s="298"/>
    </row>
    <row r="327" spans="1:6">
      <c r="C327" s="298"/>
      <c r="E327" s="408"/>
      <c r="F327" s="298"/>
    </row>
    <row r="328" spans="1:6">
      <c r="C328" s="298"/>
      <c r="E328" s="408"/>
      <c r="F328" s="298"/>
    </row>
    <row r="329" spans="1:6">
      <c r="C329" s="298"/>
      <c r="E329" s="408"/>
      <c r="F329" s="298"/>
    </row>
    <row r="330" spans="1:6">
      <c r="C330" s="298"/>
      <c r="E330" s="408"/>
      <c r="F330" s="298"/>
    </row>
    <row r="331" spans="1:6">
      <c r="C331" s="298"/>
      <c r="E331" s="408"/>
      <c r="F331" s="298"/>
    </row>
    <row r="332" spans="1:6">
      <c r="C332" s="298"/>
      <c r="E332" s="408"/>
      <c r="F332" s="298"/>
    </row>
    <row r="333" spans="1:6" s="546" customFormat="1">
      <c r="C333" s="547"/>
      <c r="E333" s="548"/>
      <c r="F333" s="547"/>
    </row>
    <row r="334" spans="1:6">
      <c r="A334" s="387" t="s">
        <v>388</v>
      </c>
      <c r="C334" s="298" t="s">
        <v>387</v>
      </c>
      <c r="D334" s="387" t="s">
        <v>75</v>
      </c>
      <c r="E334" s="408">
        <f>E10+E14</f>
        <v>3595329</v>
      </c>
      <c r="F334" s="484">
        <f>E334/E336</f>
        <v>0.97485642858304911</v>
      </c>
    </row>
    <row r="335" spans="1:6">
      <c r="C335" s="298"/>
      <c r="D335" s="387" t="s">
        <v>386</v>
      </c>
      <c r="E335" s="408">
        <f>E18</f>
        <v>92731</v>
      </c>
      <c r="F335" s="484">
        <f>E335/E336</f>
        <v>2.5143571416950918E-2</v>
      </c>
    </row>
    <row r="336" spans="1:6">
      <c r="C336" s="298"/>
      <c r="E336" s="408">
        <f>SUM(E334:E335)</f>
        <v>3688060</v>
      </c>
      <c r="F336" s="298"/>
    </row>
    <row r="337" spans="3:7">
      <c r="C337" s="298"/>
      <c r="E337" s="408"/>
      <c r="F337" s="298"/>
    </row>
    <row r="338" spans="3:7">
      <c r="C338" s="298"/>
      <c r="E338" s="408"/>
      <c r="F338" s="298"/>
    </row>
    <row r="339" spans="3:7">
      <c r="C339" s="298"/>
      <c r="E339" s="408"/>
      <c r="F339" s="298"/>
    </row>
    <row r="340" spans="3:7">
      <c r="C340" s="298"/>
      <c r="E340" s="408"/>
      <c r="F340" s="298"/>
    </row>
    <row r="341" spans="3:7">
      <c r="C341" s="298"/>
      <c r="E341" s="408"/>
      <c r="F341" s="298"/>
    </row>
    <row r="342" spans="3:7">
      <c r="C342" s="298"/>
      <c r="E342" s="408"/>
      <c r="F342" s="298"/>
    </row>
    <row r="343" spans="3:7">
      <c r="C343" s="298"/>
      <c r="E343" s="408"/>
      <c r="F343" s="298"/>
    </row>
    <row r="344" spans="3:7">
      <c r="C344" s="298"/>
      <c r="E344" s="408"/>
      <c r="F344" s="298"/>
    </row>
    <row r="345" spans="3:7">
      <c r="C345" s="298"/>
      <c r="E345" s="408"/>
      <c r="F345" s="298"/>
    </row>
    <row r="346" spans="3:7">
      <c r="C346" s="298"/>
      <c r="D346" s="298"/>
      <c r="E346" s="408"/>
      <c r="F346" s="298"/>
      <c r="G346" s="298"/>
    </row>
    <row r="347" spans="3:7">
      <c r="C347" s="298"/>
      <c r="D347" s="298"/>
      <c r="E347" s="527"/>
      <c r="F347" s="298"/>
      <c r="G347" s="298"/>
    </row>
    <row r="348" spans="3:7">
      <c r="C348" s="298"/>
      <c r="D348" s="298"/>
      <c r="E348" s="527"/>
      <c r="F348" s="298"/>
      <c r="G348" s="298"/>
    </row>
    <row r="349" spans="3:7">
      <c r="C349" s="298"/>
      <c r="D349" s="298"/>
      <c r="E349" s="408"/>
      <c r="F349" s="298"/>
      <c r="G349" s="298"/>
    </row>
    <row r="350" spans="3:7">
      <c r="C350" s="298"/>
      <c r="D350" s="298"/>
      <c r="E350" s="527"/>
      <c r="F350" s="298"/>
      <c r="G350" s="298"/>
    </row>
    <row r="351" spans="3:7">
      <c r="C351" s="298"/>
      <c r="D351" s="298"/>
      <c r="E351" s="296"/>
      <c r="F351" s="298"/>
      <c r="G351" s="298"/>
    </row>
    <row r="352" spans="3:7">
      <c r="C352" s="298"/>
      <c r="D352" s="298"/>
      <c r="E352" s="408"/>
      <c r="F352" s="298"/>
      <c r="G352" s="298"/>
    </row>
    <row r="353" spans="3:8">
      <c r="C353" s="298"/>
      <c r="D353" s="298"/>
      <c r="E353" s="408"/>
      <c r="F353" s="298"/>
      <c r="G353" s="298"/>
    </row>
    <row r="354" spans="3:8">
      <c r="C354" s="298"/>
      <c r="D354" s="298"/>
      <c r="E354" s="527"/>
      <c r="F354" s="298"/>
      <c r="G354" s="298"/>
    </row>
    <row r="355" spans="3:8">
      <c r="C355" s="298"/>
      <c r="D355" s="298"/>
      <c r="E355" s="296"/>
      <c r="F355" s="298"/>
      <c r="G355" s="298"/>
      <c r="H355" s="129"/>
    </row>
    <row r="356" spans="3:8">
      <c r="C356" s="298"/>
      <c r="D356" s="298"/>
      <c r="E356" s="408"/>
      <c r="F356" s="298"/>
      <c r="G356" s="298"/>
    </row>
    <row r="357" spans="3:8">
      <c r="C357" s="298"/>
      <c r="D357" s="298"/>
      <c r="E357" s="408"/>
      <c r="F357" s="298"/>
      <c r="G357" s="298"/>
    </row>
    <row r="358" spans="3:8">
      <c r="C358" s="298"/>
      <c r="D358" s="298"/>
      <c r="E358" s="527"/>
      <c r="F358" s="298"/>
      <c r="G358" s="298"/>
    </row>
    <row r="359" spans="3:8">
      <c r="C359" s="298"/>
      <c r="D359" s="298"/>
      <c r="E359" s="296"/>
      <c r="F359" s="298"/>
      <c r="G359" s="298"/>
    </row>
    <row r="360" spans="3:8">
      <c r="C360" s="298"/>
      <c r="D360" s="298"/>
      <c r="E360" s="408"/>
      <c r="F360" s="298"/>
      <c r="G360" s="298"/>
    </row>
    <row r="361" spans="3:8">
      <c r="C361" s="298"/>
      <c r="D361" s="298"/>
      <c r="E361" s="408"/>
      <c r="F361" s="298"/>
      <c r="G361" s="298"/>
    </row>
    <row r="362" spans="3:8">
      <c r="C362" s="298"/>
      <c r="D362" s="298"/>
      <c r="E362" s="527"/>
      <c r="F362" s="298"/>
      <c r="G362" s="298"/>
    </row>
    <row r="363" spans="3:8">
      <c r="C363" s="298"/>
      <c r="D363" s="298"/>
      <c r="E363" s="408"/>
      <c r="F363" s="298"/>
      <c r="G363" s="298"/>
    </row>
    <row r="364" spans="3:8">
      <c r="C364" s="298"/>
      <c r="D364" s="298"/>
      <c r="E364" s="408"/>
      <c r="F364" s="298"/>
      <c r="G364" s="298"/>
    </row>
    <row r="365" spans="3:8">
      <c r="C365" s="298"/>
      <c r="D365" s="298"/>
      <c r="E365" s="408"/>
      <c r="F365" s="298"/>
      <c r="G365" s="298"/>
    </row>
    <row r="366" spans="3:8">
      <c r="C366" s="298"/>
      <c r="D366" s="298"/>
      <c r="E366" s="527"/>
      <c r="F366" s="298"/>
      <c r="G366" s="298"/>
    </row>
    <row r="367" spans="3:8">
      <c r="C367" s="298"/>
      <c r="D367" s="298"/>
      <c r="E367" s="296"/>
      <c r="F367" s="298"/>
      <c r="G367" s="298"/>
    </row>
    <row r="368" spans="3:8">
      <c r="C368" s="298"/>
      <c r="D368" s="298"/>
      <c r="E368" s="296"/>
      <c r="F368" s="298"/>
      <c r="G368" s="298"/>
    </row>
    <row r="369" spans="3:7">
      <c r="C369" s="298"/>
      <c r="D369" s="298"/>
      <c r="E369" s="296"/>
      <c r="F369" s="298"/>
      <c r="G369" s="298"/>
    </row>
    <row r="370" spans="3:7">
      <c r="C370" s="298"/>
      <c r="D370" s="298"/>
      <c r="E370" s="296"/>
      <c r="F370" s="298"/>
      <c r="G370" s="298"/>
    </row>
    <row r="371" spans="3:7">
      <c r="C371" s="298"/>
      <c r="D371" s="298"/>
      <c r="E371" s="296"/>
      <c r="F371" s="298"/>
      <c r="G371" s="298"/>
    </row>
    <row r="372" spans="3:7">
      <c r="C372" s="298"/>
      <c r="D372" s="298"/>
      <c r="E372" s="296"/>
      <c r="F372" s="298"/>
      <c r="G372" s="298"/>
    </row>
    <row r="373" spans="3:7">
      <c r="C373" s="298"/>
      <c r="D373" s="298"/>
      <c r="E373" s="296"/>
      <c r="F373" s="298"/>
      <c r="G373" s="298"/>
    </row>
    <row r="374" spans="3:7">
      <c r="C374" s="298"/>
      <c r="D374" s="298"/>
      <c r="E374" s="296"/>
      <c r="F374" s="298"/>
      <c r="G374" s="298"/>
    </row>
    <row r="375" spans="3:7">
      <c r="C375" s="298"/>
      <c r="D375" s="298"/>
      <c r="E375" s="296"/>
      <c r="F375" s="298"/>
      <c r="G375" s="298"/>
    </row>
    <row r="376" spans="3:7">
      <c r="C376" s="298"/>
      <c r="D376" s="298"/>
      <c r="E376" s="296"/>
      <c r="F376" s="298"/>
      <c r="G376" s="298"/>
    </row>
    <row r="377" spans="3:7">
      <c r="C377" s="298"/>
      <c r="D377" s="298"/>
      <c r="E377" s="296"/>
      <c r="F377" s="298"/>
      <c r="G377" s="298"/>
    </row>
    <row r="378" spans="3:7">
      <c r="C378" s="298"/>
      <c r="D378" s="298"/>
      <c r="E378" s="296"/>
      <c r="F378" s="298"/>
      <c r="G378" s="298"/>
    </row>
    <row r="379" spans="3:7">
      <c r="C379" s="298"/>
      <c r="D379" s="298"/>
      <c r="E379" s="296"/>
      <c r="F379" s="298"/>
      <c r="G379" s="298"/>
    </row>
    <row r="380" spans="3:7">
      <c r="C380" s="298"/>
      <c r="D380" s="298"/>
      <c r="E380" s="296"/>
      <c r="F380" s="298"/>
      <c r="G380" s="298"/>
    </row>
    <row r="381" spans="3:7">
      <c r="C381" s="298"/>
      <c r="D381" s="298"/>
      <c r="E381" s="296"/>
      <c r="F381" s="298"/>
      <c r="G381" s="298"/>
    </row>
    <row r="382" spans="3:7">
      <c r="C382" s="298"/>
      <c r="D382" s="298"/>
      <c r="E382" s="296"/>
      <c r="F382" s="298"/>
      <c r="G382" s="298"/>
    </row>
    <row r="383" spans="3:7">
      <c r="C383" s="298"/>
      <c r="D383" s="298"/>
      <c r="E383" s="296"/>
      <c r="F383" s="298"/>
      <c r="G383" s="298"/>
    </row>
    <row r="384" spans="3:7">
      <c r="C384" s="298"/>
      <c r="D384" s="298"/>
      <c r="E384" s="296"/>
      <c r="F384" s="298"/>
      <c r="G384" s="298"/>
    </row>
    <row r="385" spans="3:7">
      <c r="C385" s="298"/>
      <c r="D385" s="298"/>
      <c r="E385" s="296"/>
      <c r="F385" s="298"/>
      <c r="G385" s="298"/>
    </row>
    <row r="386" spans="3:7">
      <c r="C386" s="298"/>
      <c r="D386" s="298"/>
      <c r="E386" s="296"/>
      <c r="F386" s="298"/>
      <c r="G386" s="298"/>
    </row>
    <row r="387" spans="3:7">
      <c r="C387" s="298"/>
      <c r="D387" s="298"/>
      <c r="E387" s="296"/>
      <c r="F387" s="298"/>
      <c r="G387" s="298"/>
    </row>
    <row r="388" spans="3:7">
      <c r="C388" s="298"/>
      <c r="D388" s="298"/>
      <c r="E388" s="296"/>
      <c r="F388" s="298"/>
      <c r="G388" s="298"/>
    </row>
    <row r="389" spans="3:7">
      <c r="C389" s="298"/>
      <c r="D389" s="298"/>
      <c r="E389" s="296"/>
      <c r="F389" s="298"/>
      <c r="G389" s="298"/>
    </row>
    <row r="390" spans="3:7">
      <c r="C390" s="298"/>
      <c r="D390" s="298"/>
      <c r="E390" s="296"/>
      <c r="F390" s="298"/>
      <c r="G390" s="298"/>
    </row>
    <row r="391" spans="3:7">
      <c r="C391" s="298"/>
      <c r="D391" s="298"/>
      <c r="E391" s="296"/>
      <c r="F391" s="298"/>
      <c r="G391" s="298"/>
    </row>
    <row r="392" spans="3:7">
      <c r="C392" s="298"/>
      <c r="D392" s="298"/>
      <c r="E392" s="296"/>
      <c r="F392" s="298"/>
      <c r="G392" s="298"/>
    </row>
    <row r="393" spans="3:7">
      <c r="C393" s="298"/>
      <c r="D393" s="298"/>
      <c r="E393" s="296"/>
      <c r="F393" s="298"/>
      <c r="G393" s="298"/>
    </row>
    <row r="394" spans="3:7">
      <c r="C394" s="298"/>
      <c r="D394" s="298"/>
      <c r="E394" s="296"/>
      <c r="F394" s="298"/>
      <c r="G394" s="298"/>
    </row>
    <row r="395" spans="3:7">
      <c r="C395" s="298"/>
      <c r="D395" s="298"/>
      <c r="E395" s="296"/>
      <c r="F395" s="298"/>
      <c r="G395" s="298"/>
    </row>
    <row r="396" spans="3:7">
      <c r="C396" s="298"/>
      <c r="D396" s="298"/>
      <c r="E396" s="296"/>
      <c r="F396" s="298"/>
      <c r="G396" s="298"/>
    </row>
    <row r="397" spans="3:7">
      <c r="C397" s="298"/>
      <c r="D397" s="298"/>
      <c r="E397" s="296"/>
      <c r="F397" s="298"/>
      <c r="G397" s="298"/>
    </row>
    <row r="398" spans="3:7">
      <c r="C398" s="298"/>
      <c r="D398" s="298"/>
      <c r="E398" s="296"/>
      <c r="F398" s="298"/>
      <c r="G398" s="298"/>
    </row>
    <row r="399" spans="3:7">
      <c r="C399" s="298"/>
      <c r="D399" s="298"/>
      <c r="E399" s="296"/>
      <c r="F399" s="298"/>
      <c r="G399" s="298"/>
    </row>
    <row r="400" spans="3:7">
      <c r="C400" s="298"/>
      <c r="D400" s="298"/>
      <c r="E400" s="296"/>
      <c r="F400" s="298"/>
      <c r="G400" s="298"/>
    </row>
    <row r="401" spans="3:7">
      <c r="C401" s="298"/>
      <c r="D401" s="298"/>
      <c r="E401" s="296"/>
      <c r="F401" s="298"/>
      <c r="G401" s="298"/>
    </row>
    <row r="402" spans="3:7">
      <c r="C402" s="298"/>
      <c r="D402" s="298"/>
      <c r="E402" s="296"/>
      <c r="F402" s="298"/>
      <c r="G402" s="298"/>
    </row>
    <row r="403" spans="3:7">
      <c r="C403" s="298"/>
      <c r="D403" s="298"/>
      <c r="E403" s="296"/>
      <c r="F403" s="298"/>
      <c r="G403" s="298"/>
    </row>
    <row r="404" spans="3:7">
      <c r="C404" s="298"/>
      <c r="D404" s="298"/>
      <c r="E404" s="296"/>
      <c r="F404" s="298"/>
      <c r="G404" s="298"/>
    </row>
    <row r="405" spans="3:7">
      <c r="C405" s="298"/>
      <c r="D405" s="298"/>
      <c r="E405" s="296"/>
      <c r="F405" s="298"/>
      <c r="G405" s="298"/>
    </row>
    <row r="406" spans="3:7">
      <c r="C406" s="298"/>
      <c r="D406" s="298"/>
      <c r="E406" s="296"/>
      <c r="F406" s="298"/>
      <c r="G406" s="298"/>
    </row>
    <row r="407" spans="3:7">
      <c r="C407" s="298"/>
      <c r="D407" s="298"/>
      <c r="E407" s="296"/>
      <c r="F407" s="298"/>
      <c r="G407" s="298"/>
    </row>
    <row r="408" spans="3:7">
      <c r="C408" s="298"/>
      <c r="D408" s="298"/>
      <c r="E408" s="296"/>
      <c r="F408" s="298"/>
      <c r="G408" s="298"/>
    </row>
    <row r="409" spans="3:7">
      <c r="C409" s="298"/>
      <c r="D409" s="298"/>
      <c r="E409" s="296"/>
      <c r="F409" s="298"/>
      <c r="G409" s="298"/>
    </row>
    <row r="410" spans="3:7">
      <c r="C410" s="298"/>
      <c r="D410" s="298"/>
      <c r="E410" s="296"/>
      <c r="F410" s="298"/>
      <c r="G410" s="298"/>
    </row>
    <row r="411" spans="3:7">
      <c r="C411" s="298"/>
      <c r="D411" s="298"/>
      <c r="E411" s="296"/>
      <c r="F411" s="298"/>
      <c r="G411" s="298"/>
    </row>
    <row r="412" spans="3:7">
      <c r="C412" s="298"/>
      <c r="D412" s="298"/>
      <c r="E412" s="296"/>
      <c r="F412" s="298"/>
      <c r="G412" s="298"/>
    </row>
    <row r="413" spans="3:7">
      <c r="C413" s="298"/>
      <c r="D413" s="298"/>
      <c r="E413" s="296"/>
      <c r="F413" s="298"/>
      <c r="G413" s="298"/>
    </row>
    <row r="414" spans="3:7">
      <c r="C414" s="298"/>
      <c r="D414" s="298"/>
      <c r="E414" s="296"/>
      <c r="F414" s="298"/>
      <c r="G414" s="298"/>
    </row>
    <row r="415" spans="3:7">
      <c r="C415" s="298"/>
      <c r="D415" s="298"/>
      <c r="E415" s="296"/>
      <c r="F415" s="298"/>
      <c r="G415" s="298"/>
    </row>
    <row r="416" spans="3:7">
      <c r="C416" s="298"/>
      <c r="D416" s="298"/>
      <c r="E416" s="296"/>
      <c r="F416" s="298"/>
      <c r="G416" s="298"/>
    </row>
    <row r="417" spans="3:7">
      <c r="C417" s="298"/>
      <c r="D417" s="298"/>
      <c r="E417" s="296"/>
      <c r="F417" s="298"/>
      <c r="G417" s="298"/>
    </row>
    <row r="418" spans="3:7">
      <c r="C418" s="298"/>
      <c r="D418" s="298"/>
      <c r="E418" s="296"/>
      <c r="F418" s="298"/>
      <c r="G418" s="298"/>
    </row>
    <row r="419" spans="3:7">
      <c r="C419" s="298"/>
      <c r="D419" s="298"/>
      <c r="E419" s="296"/>
      <c r="F419" s="298"/>
      <c r="G419" s="298"/>
    </row>
    <row r="420" spans="3:7">
      <c r="C420" s="298"/>
      <c r="D420" s="298"/>
      <c r="E420" s="296"/>
      <c r="F420" s="298"/>
      <c r="G420" s="298"/>
    </row>
    <row r="421" spans="3:7">
      <c r="C421" s="298"/>
      <c r="D421" s="298"/>
      <c r="E421" s="296"/>
      <c r="F421" s="298"/>
      <c r="G421" s="298"/>
    </row>
    <row r="422" spans="3:7">
      <c r="C422" s="298"/>
      <c r="D422" s="298"/>
      <c r="E422" s="296"/>
      <c r="F422" s="298"/>
      <c r="G422" s="298"/>
    </row>
    <row r="423" spans="3:7">
      <c r="C423" s="298"/>
      <c r="D423" s="298"/>
      <c r="E423" s="296"/>
      <c r="F423" s="298"/>
      <c r="G423" s="298"/>
    </row>
    <row r="424" spans="3:7">
      <c r="C424" s="298"/>
      <c r="D424" s="298"/>
      <c r="E424" s="296"/>
      <c r="F424" s="298"/>
      <c r="G424" s="298"/>
    </row>
    <row r="425" spans="3:7">
      <c r="C425" s="298"/>
      <c r="D425" s="298"/>
      <c r="E425" s="296"/>
      <c r="F425" s="298"/>
      <c r="G425" s="298"/>
    </row>
    <row r="426" spans="3:7">
      <c r="C426" s="298"/>
      <c r="D426" s="298"/>
      <c r="E426" s="296"/>
      <c r="F426" s="298"/>
      <c r="G426" s="298"/>
    </row>
    <row r="427" spans="3:7">
      <c r="C427" s="298"/>
      <c r="D427" s="298"/>
      <c r="E427" s="296"/>
      <c r="F427" s="298"/>
      <c r="G427" s="298"/>
    </row>
    <row r="428" spans="3:7">
      <c r="C428" s="298"/>
      <c r="D428" s="298"/>
      <c r="E428" s="296"/>
      <c r="F428" s="298"/>
      <c r="G428" s="298"/>
    </row>
    <row r="429" spans="3:7">
      <c r="C429" s="298"/>
      <c r="D429" s="298"/>
      <c r="E429" s="296"/>
      <c r="F429" s="298"/>
      <c r="G429" s="298"/>
    </row>
    <row r="430" spans="3:7">
      <c r="C430" s="298"/>
      <c r="D430" s="298"/>
      <c r="E430" s="296"/>
      <c r="F430" s="298"/>
      <c r="G430" s="298"/>
    </row>
    <row r="431" spans="3:7">
      <c r="C431" s="298"/>
      <c r="D431" s="298"/>
      <c r="E431" s="296"/>
      <c r="F431" s="298"/>
      <c r="G431" s="298"/>
    </row>
    <row r="432" spans="3:7">
      <c r="C432" s="298"/>
      <c r="D432" s="298"/>
      <c r="E432" s="296"/>
      <c r="F432" s="298"/>
      <c r="G432" s="298"/>
    </row>
    <row r="433" spans="3:7">
      <c r="C433" s="298"/>
      <c r="D433" s="298"/>
      <c r="E433" s="296"/>
      <c r="F433" s="298"/>
      <c r="G433" s="298"/>
    </row>
  </sheetData>
  <mergeCells count="4">
    <mergeCell ref="J4:J5"/>
    <mergeCell ref="M4:M5"/>
    <mergeCell ref="C110:C111"/>
    <mergeCell ref="F110:F111"/>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W39"/>
  <sheetViews>
    <sheetView workbookViewId="0"/>
  </sheetViews>
  <sheetFormatPr defaultRowHeight="12.75"/>
  <cols>
    <col min="1" max="1" width="6.28515625" customWidth="1"/>
    <col min="2" max="2" width="84.42578125" customWidth="1"/>
    <col min="3" max="3" width="7.42578125" style="211" bestFit="1" customWidth="1"/>
  </cols>
  <sheetData>
    <row r="1" spans="1:4" ht="18">
      <c r="A1" s="31" t="s">
        <v>130</v>
      </c>
    </row>
    <row r="2" spans="1:4" ht="15">
      <c r="A2" s="208" t="s">
        <v>98</v>
      </c>
    </row>
    <row r="4" spans="1:4" ht="15">
      <c r="A4" s="244" t="s">
        <v>4</v>
      </c>
      <c r="B4" s="209"/>
      <c r="C4" s="212"/>
    </row>
    <row r="5" spans="1:4">
      <c r="B5" s="426" t="str">
        <f>+'(1) VINs tested'!A2</f>
        <v>51.366 (a)(1) The number of vehicles tested by model year and vehicle type</v>
      </c>
    </row>
    <row r="6" spans="1:4" ht="15">
      <c r="A6" s="244" t="s">
        <v>99</v>
      </c>
      <c r="B6" s="209"/>
    </row>
    <row r="7" spans="1:4" ht="25.5">
      <c r="B7" s="426" t="s">
        <v>96</v>
      </c>
      <c r="D7" s="387"/>
    </row>
    <row r="8" spans="1:4" ht="15">
      <c r="A8" s="244" t="s">
        <v>113</v>
      </c>
      <c r="B8" s="209"/>
    </row>
    <row r="9" spans="1:4">
      <c r="B9" s="210" t="str">
        <f>+'(2)(i) OBD'!A2</f>
        <v xml:space="preserve">51.366 (a)(2)(i) Initial OBD Tests Failing by model year and vehicle type </v>
      </c>
    </row>
    <row r="10" spans="1:4" ht="15">
      <c r="A10" s="244" t="s">
        <v>114</v>
      </c>
      <c r="B10" s="210"/>
    </row>
    <row r="11" spans="1:4">
      <c r="B11" s="245" t="s">
        <v>112</v>
      </c>
    </row>
    <row r="12" spans="1:4" ht="15">
      <c r="A12" s="244" t="s">
        <v>115</v>
      </c>
      <c r="B12" s="209"/>
    </row>
    <row r="13" spans="1:4">
      <c r="B13" s="210" t="str">
        <f>'(2)(ii) OBD'!A2</f>
        <v xml:space="preserve">51.366 (a)(2)(ii) OBD 1st Retests Failing by model year and vehicle type </v>
      </c>
    </row>
    <row r="14" spans="1:4">
      <c r="B14" s="210" t="str">
        <f>'(2)(iii) OBD'!A2</f>
        <v xml:space="preserve">51.366 (a)(2)(iii) OBD 1st Retests Passing by model year and vehicle type </v>
      </c>
    </row>
    <row r="15" spans="1:4" ht="15">
      <c r="A15" s="244" t="s">
        <v>116</v>
      </c>
      <c r="B15" s="209"/>
    </row>
    <row r="16" spans="1:4">
      <c r="B16" s="210" t="str">
        <f>'(2)(iv) OBD'!A2</f>
        <v xml:space="preserve">51.366 (a)(2)(iv) OBD 2nd and Subsequent Retests Passing by model year and vehicle type </v>
      </c>
    </row>
    <row r="17" spans="1:23" ht="15">
      <c r="A17" s="244" t="s">
        <v>100</v>
      </c>
      <c r="B17" s="215"/>
      <c r="C17" s="243"/>
      <c r="D17" s="215"/>
      <c r="E17" s="215"/>
      <c r="F17" s="215"/>
      <c r="G17" s="215"/>
      <c r="H17" s="215"/>
      <c r="I17" s="215"/>
    </row>
    <row r="18" spans="1:23">
      <c r="B18" s="426" t="str">
        <f>'(2)(v) Waivers'!A2</f>
        <v xml:space="preserve">51.366 (a)(2)(v) Initial Failing Emissions Tests Receiving a Waiver by model year and vehicle type </v>
      </c>
      <c r="D18" s="387"/>
    </row>
    <row r="19" spans="1:23">
      <c r="B19" s="210" t="str">
        <f>'(2)(vi) No Outcome'!A2</f>
        <v>51.366 (a)(2)(vi) Vehicles with no known final outcome (regardless of reason)</v>
      </c>
    </row>
    <row r="20" spans="1:23" ht="15">
      <c r="A20" s="244" t="s">
        <v>179</v>
      </c>
      <c r="B20" s="209"/>
    </row>
    <row r="21" spans="1:23">
      <c r="B21" s="210" t="str">
        <f>'(2)(xi) Pass OBD'!A2</f>
        <v xml:space="preserve">51.366 (a)(2)(xi) Passing OBD Tests by model year and vehicle type </v>
      </c>
    </row>
    <row r="22" spans="1:23">
      <c r="B22" s="210" t="str">
        <f>'(2)(xii) Fail OBD'!A2</f>
        <v xml:space="preserve">51.366 (a)(2)(xii) Failing OBD Tests by model year and vehicle type </v>
      </c>
    </row>
    <row r="23" spans="1:23" ht="25.5">
      <c r="B23" s="210" t="str">
        <f>'(2)(xix) MIL on no DTCs'!A2</f>
        <v xml:space="preserve">51.366 (a)(2)(xix) OBD tests where the MIL is commanded on and no codes (DTCs) are stored by model year and vehicle type </v>
      </c>
    </row>
    <row r="24" spans="1:23" ht="25.5">
      <c r="B24" s="210" t="str">
        <f>'(2)(xx) MIL off w  DTCs'!A2</f>
        <v xml:space="preserve">51.366 (a)(2)(xx) OBD tests where the MIL is NOT commanded on but codes (DTCs) are stored by model year and vehicle type </v>
      </c>
    </row>
    <row r="25" spans="1:23" ht="25.5">
      <c r="B25" s="210" t="str">
        <f>'(2)(xxi) MIL on w DTCs '!A2</f>
        <v>51.366 (a)(2)(xxi) OBD tests where the MIL is commanded and codes (DTCs) are stored by model year and vehicle type.</v>
      </c>
    </row>
    <row r="26" spans="1:23" ht="25.5">
      <c r="B26" s="210" t="str">
        <f>'(2)(xxii) MIL off no DTCs '!A2</f>
        <v xml:space="preserve">51.366 (a)(2)(xxii) OBD tests where the MIL is not commanded on and no codes (DTCs) are stored by model year and vehicle type </v>
      </c>
    </row>
    <row r="27" spans="1:23">
      <c r="B27" s="555" t="s">
        <v>188</v>
      </c>
      <c r="C27" s="556"/>
      <c r="D27" s="170"/>
      <c r="E27" s="170"/>
      <c r="F27" s="170"/>
      <c r="G27" s="170"/>
      <c r="H27" s="170"/>
      <c r="I27" s="170"/>
      <c r="J27" s="170"/>
      <c r="K27" s="170"/>
      <c r="L27" s="170"/>
    </row>
    <row r="28" spans="1:23">
      <c r="B28" s="555"/>
      <c r="C28" s="556"/>
      <c r="D28" s="170"/>
      <c r="E28" s="170"/>
      <c r="F28" s="170"/>
      <c r="G28" s="170"/>
      <c r="H28" s="170"/>
      <c r="I28" s="170"/>
      <c r="J28" s="170"/>
      <c r="K28" s="170"/>
      <c r="L28" s="170"/>
    </row>
    <row r="29" spans="1:23">
      <c r="B29" s="555" t="s">
        <v>195</v>
      </c>
      <c r="C29" s="556"/>
      <c r="D29" s="170"/>
      <c r="E29" s="170"/>
      <c r="F29" s="170"/>
      <c r="G29" s="170"/>
      <c r="H29" s="170"/>
      <c r="I29" s="170"/>
      <c r="J29" s="170"/>
      <c r="K29" s="170"/>
      <c r="L29" s="170"/>
      <c r="M29" s="170"/>
      <c r="N29" s="170"/>
      <c r="O29" s="170"/>
      <c r="P29" s="170"/>
      <c r="Q29" s="170"/>
      <c r="R29" s="170"/>
      <c r="S29" s="170"/>
      <c r="T29" s="170"/>
      <c r="U29" s="170"/>
      <c r="V29" s="170"/>
      <c r="W29" s="170"/>
    </row>
    <row r="30" spans="1:23">
      <c r="B30" s="555"/>
      <c r="C30" s="556"/>
      <c r="D30" s="170"/>
      <c r="E30" s="170"/>
      <c r="F30" s="170"/>
      <c r="G30" s="170"/>
      <c r="H30" s="170"/>
      <c r="I30" s="170"/>
      <c r="J30" s="170"/>
      <c r="K30" s="170"/>
      <c r="L30" s="170"/>
      <c r="M30" s="170"/>
      <c r="N30" s="170"/>
      <c r="O30" s="170"/>
      <c r="P30" s="170"/>
      <c r="Q30" s="170"/>
      <c r="R30" s="170"/>
      <c r="S30" s="170"/>
      <c r="T30" s="170"/>
      <c r="U30" s="170"/>
      <c r="V30" s="170"/>
      <c r="W30" s="170"/>
    </row>
    <row r="31" spans="1:23" s="3" customFormat="1">
      <c r="B31" s="281" t="s">
        <v>126</v>
      </c>
      <c r="C31" s="282"/>
      <c r="D31" s="427"/>
    </row>
    <row r="32" spans="1:23">
      <c r="B32" s="240"/>
    </row>
    <row r="39" spans="2:2">
      <c r="B39" t="s">
        <v>46</v>
      </c>
    </row>
  </sheetData>
  <mergeCells count="4">
    <mergeCell ref="B27:B28"/>
    <mergeCell ref="C27:C28"/>
    <mergeCell ref="B29:B30"/>
    <mergeCell ref="C29:C30"/>
  </mergeCells>
  <phoneticPr fontId="0" type="noConversion"/>
  <hyperlinks>
    <hyperlink ref="B5" location="'(1) VINs tested'!Print_Area" display="'(1) VINs tested'!Print_Area" xr:uid="{00000000-0004-0000-0300-000000000000}"/>
    <hyperlink ref="B7" location="'(1) Total Tests'!Print_Area" display="51.366 (a)(1) The number of total emissions tests (initial and retest) performed by model year and vehicle type" xr:uid="{00000000-0004-0000-0300-000001000000}"/>
    <hyperlink ref="B9" location="'(2)(i) OBD'!Print_Area" display="'(2)(i) OBD'!Print_Area" xr:uid="{00000000-0004-0000-0300-000002000000}"/>
    <hyperlink ref="B13" location="'(2)(ii) OBD'!Print_Area" display="'(2)(ii) OBD'!Print_Area" xr:uid="{00000000-0004-0000-0300-000003000000}"/>
    <hyperlink ref="B14" location="'(2)(iii) OBD'!Print_Area" display="'(2)(iii) OBD'!Print_Area" xr:uid="{00000000-0004-0000-0300-000004000000}"/>
    <hyperlink ref="B16" location="'(2)(iv) OBD'!Print_Area" display="'(2)(iv) OBD'!Print_Area" xr:uid="{00000000-0004-0000-0300-000005000000}"/>
    <hyperlink ref="B18" location="'(2)(v) Waivers'!Print_Area" display="'(2)(v) Waivers'!Print_Area" xr:uid="{00000000-0004-0000-0300-000006000000}"/>
    <hyperlink ref="B19" location="'(2)(vi) No Outcome'!Print_Area" display="'(2)(vi) No Outcome'!Print_Area" xr:uid="{00000000-0004-0000-0300-000007000000}"/>
    <hyperlink ref="B21" location="'(2)(xi) Pass OBD'!Print_Area" display="'(2)(xi) Pass OBD'!Print_Area" xr:uid="{00000000-0004-0000-0300-000008000000}"/>
    <hyperlink ref="B22" location="'(2)(xii) Fail OBD'!Print_Area" display="'(2)(xii) Fail OBD'!Print_Area" xr:uid="{00000000-0004-0000-0300-000009000000}"/>
    <hyperlink ref="B23" location="'(2)(xix) MIL on no DTCs'!Print_Area" display="'(2)(xix) MIL on no DTCs'!Print_Area" xr:uid="{00000000-0004-0000-0300-00000A000000}"/>
    <hyperlink ref="B24" location="'(2)(xx) MIL off w  DTCs'!Print_Area" display="'(2)(xx) MIL off w  DTCs'!Print_Area" xr:uid="{00000000-0004-0000-0300-00000B000000}"/>
    <hyperlink ref="B25" location="'(2)(xxi) MIL on w DTCs '!Print_Area" display="'(2)(xxi) MIL on w DTCs '!Print_Area" xr:uid="{00000000-0004-0000-0300-00000C000000}"/>
    <hyperlink ref="B26" location="'(2)(xxii) MIL off no DTCs '!Print_Area" display="'(2)(xxii) MIL off no DTCs '!Print_Area" xr:uid="{00000000-0004-0000-0300-00000D000000}"/>
    <hyperlink ref="B11" location="'(2)(i) Opacity'!A1" display="51.366 (a)(2)(v) Initial Diesel Tests Failing by Model Year " xr:uid="{00000000-0004-0000-0300-00000E000000}"/>
    <hyperlink ref="B27:B28" location="'(2)(xxiii) Not Ready Failures'!A1" display="51.366 (a)(2)(xxiii) Readiness status indicates that the evaluation is not complete for any module supported by on-board diagnostic systems.   Fail OBD test for Not Ready condition." xr:uid="{00000000-0004-0000-0300-00000F000000}"/>
    <hyperlink ref="B29:B30" location="'(2)(xxiii) Not Ready Turnaways'!A1" display="51.366 (a)(2)(xxiii) Readiness status indicates that the evaluation is not complete for any module supported by on-board diagnostic systems.   Turned away from OBD retest for Not Ready." xr:uid="{00000000-0004-0000-0300-000010000000}"/>
    <hyperlink ref="B31" location="'Alternative OBD Tests'!A1" display="Alternative OBD Tests" xr:uid="{00000000-0004-0000-0300-000011000000}"/>
  </hyperlinks>
  <pageMargins left="0.75" right="0.75" top="1" bottom="1" header="0.5" footer="0.5"/>
  <pageSetup scale="92"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L88"/>
  <sheetViews>
    <sheetView topLeftCell="A25" zoomScaleNormal="100" workbookViewId="0"/>
  </sheetViews>
  <sheetFormatPr defaultRowHeight="12.75"/>
  <cols>
    <col min="1" max="1" width="9.85546875" style="255" customWidth="1"/>
    <col min="2" max="2" width="12.28515625" style="255" customWidth="1"/>
    <col min="3" max="3" width="11.140625" style="255" customWidth="1"/>
    <col min="4" max="4" width="8.5703125" style="255" customWidth="1"/>
    <col min="5" max="5" width="7.7109375" style="255" customWidth="1"/>
    <col min="6" max="6" width="8" style="255" customWidth="1"/>
    <col min="7" max="7" width="9.28515625" style="255" customWidth="1"/>
    <col min="8" max="8" width="9.5703125" style="255" customWidth="1"/>
    <col min="9" max="9" width="15.140625" style="255" customWidth="1"/>
    <col min="10" max="10" width="9.140625" style="255" bestFit="1"/>
    <col min="11" max="16384" width="9.140625" style="255"/>
  </cols>
  <sheetData>
    <row r="1" spans="1:9" ht="18">
      <c r="A1" s="31" t="s">
        <v>199</v>
      </c>
    </row>
    <row r="2" spans="1:9" ht="12.75" customHeight="1">
      <c r="A2" s="256" t="s">
        <v>18</v>
      </c>
    </row>
    <row r="3" spans="1:9" ht="12.75" customHeight="1"/>
    <row r="4" spans="1:9" ht="12.75" customHeight="1">
      <c r="A4" s="557" t="s">
        <v>200</v>
      </c>
      <c r="B4" s="557"/>
      <c r="C4" s="557"/>
      <c r="D4" s="557"/>
      <c r="E4" s="557"/>
      <c r="F4" s="557"/>
      <c r="G4" s="557"/>
      <c r="H4" s="557"/>
      <c r="I4" s="557"/>
    </row>
    <row r="5" spans="1:9">
      <c r="A5" s="557"/>
      <c r="B5" s="557"/>
      <c r="C5" s="557"/>
      <c r="D5" s="557"/>
      <c r="E5" s="557"/>
      <c r="F5" s="557"/>
      <c r="G5" s="557"/>
      <c r="H5" s="557"/>
      <c r="I5" s="557"/>
    </row>
    <row r="6" spans="1:9">
      <c r="A6" s="557"/>
      <c r="B6" s="557"/>
      <c r="C6" s="557"/>
      <c r="D6" s="557"/>
      <c r="E6" s="557"/>
      <c r="F6" s="557"/>
      <c r="G6" s="557"/>
      <c r="H6" s="557"/>
      <c r="I6" s="557"/>
    </row>
    <row r="7" spans="1:9">
      <c r="A7" s="557"/>
      <c r="B7" s="557"/>
      <c r="C7" s="557"/>
      <c r="D7" s="557"/>
      <c r="E7" s="557"/>
      <c r="F7" s="557"/>
      <c r="G7" s="557"/>
      <c r="H7" s="557"/>
      <c r="I7" s="557"/>
    </row>
    <row r="8" spans="1:9">
      <c r="A8" s="557"/>
      <c r="B8" s="557"/>
      <c r="C8" s="557"/>
      <c r="D8" s="557"/>
      <c r="E8" s="557"/>
      <c r="F8" s="557"/>
      <c r="G8" s="557"/>
      <c r="H8" s="557"/>
      <c r="I8" s="557"/>
    </row>
    <row r="9" spans="1:9" ht="13.5" thickBot="1">
      <c r="A9" s="293"/>
    </row>
    <row r="10" spans="1:9" ht="12.75" customHeight="1">
      <c r="A10" s="558" t="s">
        <v>7</v>
      </c>
      <c r="B10" s="565" t="s">
        <v>106</v>
      </c>
      <c r="C10" s="566"/>
      <c r="D10" s="566"/>
      <c r="E10" s="562" t="s">
        <v>19</v>
      </c>
      <c r="F10" s="563"/>
      <c r="G10" s="563"/>
      <c r="H10" s="564"/>
      <c r="I10" s="560" t="s">
        <v>6</v>
      </c>
    </row>
    <row r="11" spans="1:9" ht="12.75" customHeight="1" thickBot="1">
      <c r="A11" s="559"/>
      <c r="B11" s="310" t="s">
        <v>12</v>
      </c>
      <c r="C11" s="307" t="s">
        <v>102</v>
      </c>
      <c r="D11" s="307" t="s">
        <v>104</v>
      </c>
      <c r="E11" s="306" t="s">
        <v>101</v>
      </c>
      <c r="F11" s="307" t="s">
        <v>103</v>
      </c>
      <c r="G11" s="307" t="s">
        <v>105</v>
      </c>
      <c r="H11" s="308" t="s">
        <v>109</v>
      </c>
      <c r="I11" s="561"/>
    </row>
    <row r="12" spans="1:9">
      <c r="A12" s="414">
        <v>1984</v>
      </c>
      <c r="B12" s="415"/>
      <c r="C12" s="416"/>
      <c r="D12" s="417"/>
      <c r="E12" s="418"/>
      <c r="F12" s="416"/>
      <c r="G12" s="416">
        <v>8</v>
      </c>
      <c r="H12" s="417">
        <v>207</v>
      </c>
      <c r="I12" s="419">
        <f>SUM(B12:H12)</f>
        <v>215</v>
      </c>
    </row>
    <row r="13" spans="1:9">
      <c r="A13" s="420">
        <v>1985</v>
      </c>
      <c r="B13" s="421"/>
      <c r="C13" s="422"/>
      <c r="D13" s="423"/>
      <c r="E13" s="424"/>
      <c r="F13" s="422"/>
      <c r="G13" s="422">
        <v>11</v>
      </c>
      <c r="H13" s="423">
        <v>361</v>
      </c>
      <c r="I13" s="425">
        <f t="shared" ref="I13:I45" si="0">SUM(B13:H13)</f>
        <v>372</v>
      </c>
    </row>
    <row r="14" spans="1:9">
      <c r="A14" s="420">
        <v>1986</v>
      </c>
      <c r="B14" s="421"/>
      <c r="C14" s="422"/>
      <c r="D14" s="423"/>
      <c r="E14" s="424"/>
      <c r="F14" s="422"/>
      <c r="G14" s="422">
        <v>35</v>
      </c>
      <c r="H14" s="423">
        <v>478</v>
      </c>
      <c r="I14" s="425">
        <f t="shared" si="0"/>
        <v>513</v>
      </c>
    </row>
    <row r="15" spans="1:9">
      <c r="A15" s="420">
        <v>1987</v>
      </c>
      <c r="B15" s="421"/>
      <c r="C15" s="422"/>
      <c r="D15" s="423"/>
      <c r="E15" s="424"/>
      <c r="F15" s="422"/>
      <c r="G15" s="422">
        <v>34</v>
      </c>
      <c r="H15" s="423">
        <v>773</v>
      </c>
      <c r="I15" s="425">
        <f t="shared" si="0"/>
        <v>807</v>
      </c>
    </row>
    <row r="16" spans="1:9">
      <c r="A16" s="420">
        <v>1988</v>
      </c>
      <c r="B16" s="421"/>
      <c r="C16" s="422"/>
      <c r="D16" s="423"/>
      <c r="E16" s="424"/>
      <c r="F16" s="422"/>
      <c r="G16" s="422">
        <v>38</v>
      </c>
      <c r="H16" s="423">
        <v>786</v>
      </c>
      <c r="I16" s="425">
        <f t="shared" si="0"/>
        <v>824</v>
      </c>
    </row>
    <row r="17" spans="1:11">
      <c r="A17" s="420">
        <v>1989</v>
      </c>
      <c r="B17" s="421"/>
      <c r="C17" s="422"/>
      <c r="D17" s="423"/>
      <c r="E17" s="424"/>
      <c r="F17" s="422"/>
      <c r="G17" s="422">
        <v>35</v>
      </c>
      <c r="H17" s="423">
        <v>629</v>
      </c>
      <c r="I17" s="425">
        <f t="shared" si="0"/>
        <v>664</v>
      </c>
    </row>
    <row r="18" spans="1:11">
      <c r="A18" s="420">
        <v>1990</v>
      </c>
      <c r="B18" s="421"/>
      <c r="C18" s="422"/>
      <c r="D18" s="423"/>
      <c r="E18" s="424"/>
      <c r="F18" s="422"/>
      <c r="G18" s="422">
        <v>30</v>
      </c>
      <c r="H18" s="423">
        <v>512</v>
      </c>
      <c r="I18" s="425">
        <f t="shared" si="0"/>
        <v>542</v>
      </c>
    </row>
    <row r="19" spans="1:11">
      <c r="A19" s="420">
        <v>1991</v>
      </c>
      <c r="B19" s="421"/>
      <c r="C19" s="422"/>
      <c r="D19" s="423"/>
      <c r="E19" s="424"/>
      <c r="F19" s="422"/>
      <c r="G19" s="422">
        <v>21</v>
      </c>
      <c r="H19" s="423">
        <v>423</v>
      </c>
      <c r="I19" s="425">
        <f t="shared" si="0"/>
        <v>444</v>
      </c>
    </row>
    <row r="20" spans="1:11">
      <c r="A20" s="420">
        <v>1992</v>
      </c>
      <c r="B20" s="421"/>
      <c r="C20" s="422"/>
      <c r="D20" s="423"/>
      <c r="E20" s="424"/>
      <c r="F20" s="422"/>
      <c r="G20" s="422">
        <v>38</v>
      </c>
      <c r="H20" s="423">
        <v>438</v>
      </c>
      <c r="I20" s="425">
        <f t="shared" si="0"/>
        <v>476</v>
      </c>
    </row>
    <row r="21" spans="1:11">
      <c r="A21" s="420">
        <v>1993</v>
      </c>
      <c r="B21" s="421"/>
      <c r="C21" s="422"/>
      <c r="D21" s="423"/>
      <c r="E21" s="424"/>
      <c r="F21" s="422"/>
      <c r="G21" s="422">
        <v>53</v>
      </c>
      <c r="H21" s="423">
        <v>672</v>
      </c>
      <c r="I21" s="425">
        <f t="shared" si="0"/>
        <v>725</v>
      </c>
    </row>
    <row r="22" spans="1:11">
      <c r="A22" s="420">
        <v>1994</v>
      </c>
      <c r="B22" s="421"/>
      <c r="C22" s="422"/>
      <c r="D22" s="423"/>
      <c r="E22" s="424"/>
      <c r="F22" s="422"/>
      <c r="G22" s="422">
        <v>116</v>
      </c>
      <c r="H22" s="423">
        <v>987</v>
      </c>
      <c r="I22" s="425">
        <f t="shared" si="0"/>
        <v>1103</v>
      </c>
    </row>
    <row r="23" spans="1:11">
      <c r="A23" s="420">
        <v>1995</v>
      </c>
      <c r="B23" s="421"/>
      <c r="C23" s="422"/>
      <c r="D23" s="423"/>
      <c r="E23" s="424"/>
      <c r="F23" s="422"/>
      <c r="G23" s="422">
        <v>169</v>
      </c>
      <c r="H23" s="423">
        <v>1592</v>
      </c>
      <c r="I23" s="425">
        <f t="shared" si="0"/>
        <v>1761</v>
      </c>
    </row>
    <row r="24" spans="1:11">
      <c r="A24" s="420">
        <v>1996</v>
      </c>
      <c r="B24" s="421"/>
      <c r="C24" s="422"/>
      <c r="D24" s="423"/>
      <c r="E24" s="424"/>
      <c r="F24" s="422"/>
      <c r="G24" s="422">
        <v>191</v>
      </c>
      <c r="H24" s="423">
        <v>1399</v>
      </c>
      <c r="I24" s="425">
        <f t="shared" si="0"/>
        <v>1590</v>
      </c>
    </row>
    <row r="25" spans="1:11">
      <c r="A25" s="420">
        <v>1997</v>
      </c>
      <c r="B25" s="421"/>
      <c r="C25" s="422"/>
      <c r="D25" s="423"/>
      <c r="E25" s="424"/>
      <c r="F25" s="422"/>
      <c r="G25" s="422">
        <v>391</v>
      </c>
      <c r="H25" s="423">
        <v>1832</v>
      </c>
      <c r="I25" s="425">
        <f t="shared" si="0"/>
        <v>2223</v>
      </c>
    </row>
    <row r="26" spans="1:11">
      <c r="A26" s="420">
        <v>1998</v>
      </c>
      <c r="B26" s="421"/>
      <c r="C26" s="422"/>
      <c r="D26" s="423"/>
      <c r="E26" s="424"/>
      <c r="F26" s="422"/>
      <c r="G26" s="422">
        <v>163</v>
      </c>
      <c r="H26" s="423">
        <v>2010</v>
      </c>
      <c r="I26" s="425">
        <f t="shared" si="0"/>
        <v>2173</v>
      </c>
    </row>
    <row r="27" spans="1:11">
      <c r="A27" s="420">
        <v>1999</v>
      </c>
      <c r="B27" s="421"/>
      <c r="C27" s="422"/>
      <c r="D27" s="423"/>
      <c r="E27" s="424"/>
      <c r="F27" s="422"/>
      <c r="G27" s="422">
        <v>600</v>
      </c>
      <c r="H27" s="423">
        <v>2907</v>
      </c>
      <c r="I27" s="425">
        <f t="shared" si="0"/>
        <v>3507</v>
      </c>
    </row>
    <row r="28" spans="1:11" ht="12.75" customHeight="1">
      <c r="A28" s="420">
        <v>2000</v>
      </c>
      <c r="B28" s="421"/>
      <c r="C28" s="422"/>
      <c r="D28" s="423"/>
      <c r="E28" s="424"/>
      <c r="F28" s="422"/>
      <c r="G28" s="422">
        <v>581</v>
      </c>
      <c r="H28" s="423">
        <v>3441</v>
      </c>
      <c r="I28" s="425">
        <f t="shared" si="0"/>
        <v>4022</v>
      </c>
    </row>
    <row r="29" spans="1:11">
      <c r="A29" s="420">
        <v>2001</v>
      </c>
      <c r="B29" s="421"/>
      <c r="C29" s="422"/>
      <c r="D29" s="423"/>
      <c r="E29" s="424"/>
      <c r="F29" s="422"/>
      <c r="G29" s="422">
        <v>645</v>
      </c>
      <c r="H29" s="423">
        <v>3211</v>
      </c>
      <c r="I29" s="425">
        <f t="shared" si="0"/>
        <v>3856</v>
      </c>
      <c r="K29" s="368"/>
    </row>
    <row r="30" spans="1:11">
      <c r="A30" s="420">
        <v>2002</v>
      </c>
      <c r="B30" s="421">
        <v>79179</v>
      </c>
      <c r="C30" s="422">
        <v>59779</v>
      </c>
      <c r="D30" s="423"/>
      <c r="E30" s="424">
        <v>292</v>
      </c>
      <c r="F30" s="422">
        <v>0</v>
      </c>
      <c r="G30" s="422">
        <v>688</v>
      </c>
      <c r="H30" s="423">
        <v>2755</v>
      </c>
      <c r="I30" s="425">
        <f t="shared" si="0"/>
        <v>142693</v>
      </c>
      <c r="K30" s="368"/>
    </row>
    <row r="31" spans="1:11">
      <c r="A31" s="420">
        <v>2003</v>
      </c>
      <c r="B31" s="421">
        <v>95203</v>
      </c>
      <c r="C31" s="422">
        <v>74115</v>
      </c>
      <c r="D31" s="423"/>
      <c r="E31" s="424">
        <v>359</v>
      </c>
      <c r="F31" s="422">
        <v>1</v>
      </c>
      <c r="G31" s="422">
        <v>710</v>
      </c>
      <c r="H31" s="423">
        <v>2897</v>
      </c>
      <c r="I31" s="425">
        <f t="shared" si="0"/>
        <v>173285</v>
      </c>
      <c r="K31" s="368"/>
    </row>
    <row r="32" spans="1:11">
      <c r="A32" s="420">
        <v>2004</v>
      </c>
      <c r="B32" s="421">
        <v>103283</v>
      </c>
      <c r="C32" s="422">
        <v>100694</v>
      </c>
      <c r="D32" s="423"/>
      <c r="E32" s="424">
        <v>143</v>
      </c>
      <c r="F32" s="422">
        <v>3</v>
      </c>
      <c r="G32" s="422">
        <v>908</v>
      </c>
      <c r="H32" s="423">
        <v>4168</v>
      </c>
      <c r="I32" s="425">
        <f t="shared" si="0"/>
        <v>209199</v>
      </c>
      <c r="K32" s="368"/>
    </row>
    <row r="33" spans="1:12">
      <c r="A33" s="420">
        <v>2005</v>
      </c>
      <c r="B33" s="421">
        <v>119028</v>
      </c>
      <c r="C33" s="422">
        <v>106095</v>
      </c>
      <c r="D33" s="423"/>
      <c r="E33" s="424">
        <v>271</v>
      </c>
      <c r="F33" s="422">
        <v>25</v>
      </c>
      <c r="G33" s="422">
        <v>1571</v>
      </c>
      <c r="H33" s="423">
        <v>5047</v>
      </c>
      <c r="I33" s="425">
        <f t="shared" si="0"/>
        <v>232037</v>
      </c>
      <c r="K33" s="368"/>
    </row>
    <row r="34" spans="1:12">
      <c r="A34" s="420">
        <v>2006</v>
      </c>
      <c r="B34" s="421">
        <v>117864</v>
      </c>
      <c r="C34" s="422">
        <v>105888</v>
      </c>
      <c r="D34" s="423"/>
      <c r="E34" s="424">
        <v>250</v>
      </c>
      <c r="F34" s="422">
        <v>38</v>
      </c>
      <c r="G34" s="422">
        <v>2320</v>
      </c>
      <c r="H34" s="423">
        <v>5441</v>
      </c>
      <c r="I34" s="425">
        <f t="shared" si="0"/>
        <v>231801</v>
      </c>
      <c r="K34" s="368"/>
    </row>
    <row r="35" spans="1:12">
      <c r="A35" s="420">
        <v>2007</v>
      </c>
      <c r="B35" s="421">
        <v>139265</v>
      </c>
      <c r="C35" s="422">
        <v>106615</v>
      </c>
      <c r="D35" s="423"/>
      <c r="E35" s="424">
        <v>32</v>
      </c>
      <c r="F35" s="422">
        <v>43</v>
      </c>
      <c r="G35" s="422">
        <v>2254</v>
      </c>
      <c r="H35" s="423">
        <v>6070</v>
      </c>
      <c r="I35" s="425">
        <f t="shared" si="0"/>
        <v>254279</v>
      </c>
      <c r="K35" s="368"/>
    </row>
    <row r="36" spans="1:12">
      <c r="A36" s="420">
        <v>2008</v>
      </c>
      <c r="B36" s="421">
        <v>131782</v>
      </c>
      <c r="C36" s="422">
        <v>112935</v>
      </c>
      <c r="D36" s="423">
        <v>9213</v>
      </c>
      <c r="E36" s="424">
        <v>37</v>
      </c>
      <c r="F36" s="422">
        <v>58</v>
      </c>
      <c r="G36" s="422">
        <v>2646</v>
      </c>
      <c r="H36" s="423">
        <v>3730</v>
      </c>
      <c r="I36" s="425">
        <f t="shared" si="0"/>
        <v>260401</v>
      </c>
      <c r="K36" s="368"/>
    </row>
    <row r="37" spans="1:12">
      <c r="A37" s="420">
        <v>2009</v>
      </c>
      <c r="B37" s="421">
        <v>118270</v>
      </c>
      <c r="C37" s="422">
        <v>75994</v>
      </c>
      <c r="D37" s="423">
        <v>6050</v>
      </c>
      <c r="E37" s="424">
        <v>734</v>
      </c>
      <c r="F37" s="422">
        <v>157</v>
      </c>
      <c r="G37" s="422">
        <v>938</v>
      </c>
      <c r="H37" s="423">
        <v>2730</v>
      </c>
      <c r="I37" s="425">
        <f t="shared" si="0"/>
        <v>204873</v>
      </c>
      <c r="K37" s="368"/>
    </row>
    <row r="38" spans="1:12">
      <c r="A38" s="420">
        <v>2010</v>
      </c>
      <c r="B38" s="421">
        <v>137189</v>
      </c>
      <c r="C38" s="422">
        <v>108330</v>
      </c>
      <c r="D38" s="423">
        <v>5950</v>
      </c>
      <c r="E38" s="424">
        <v>1544</v>
      </c>
      <c r="F38" s="422">
        <v>256</v>
      </c>
      <c r="G38" s="422">
        <v>970</v>
      </c>
      <c r="H38" s="423">
        <v>2666</v>
      </c>
      <c r="I38" s="425">
        <f t="shared" si="0"/>
        <v>256905</v>
      </c>
      <c r="K38" s="368"/>
    </row>
    <row r="39" spans="1:12">
      <c r="A39" s="420">
        <v>2011</v>
      </c>
      <c r="B39" s="421">
        <v>129375</v>
      </c>
      <c r="C39" s="422">
        <v>136138</v>
      </c>
      <c r="D39" s="423">
        <v>9625</v>
      </c>
      <c r="E39" s="424">
        <v>1547</v>
      </c>
      <c r="F39" s="422">
        <v>467</v>
      </c>
      <c r="G39" s="422">
        <v>2571</v>
      </c>
      <c r="H39" s="423">
        <v>2942</v>
      </c>
      <c r="I39" s="425">
        <f t="shared" si="0"/>
        <v>282665</v>
      </c>
      <c r="K39" s="368"/>
    </row>
    <row r="40" spans="1:12">
      <c r="A40" s="420">
        <v>2012</v>
      </c>
      <c r="B40" s="421">
        <v>156609</v>
      </c>
      <c r="C40" s="422">
        <v>129373</v>
      </c>
      <c r="D40" s="423">
        <v>9906</v>
      </c>
      <c r="E40" s="424">
        <v>2040</v>
      </c>
      <c r="F40" s="422">
        <v>711</v>
      </c>
      <c r="G40" s="422">
        <v>2220</v>
      </c>
      <c r="H40" s="423">
        <v>4909</v>
      </c>
      <c r="I40" s="425">
        <f t="shared" si="0"/>
        <v>305768</v>
      </c>
      <c r="K40" s="368"/>
    </row>
    <row r="41" spans="1:12">
      <c r="A41" s="420">
        <v>2013</v>
      </c>
      <c r="B41" s="421">
        <v>175034</v>
      </c>
      <c r="C41" s="422">
        <v>138224</v>
      </c>
      <c r="D41" s="423">
        <v>9026</v>
      </c>
      <c r="E41" s="424">
        <v>2063</v>
      </c>
      <c r="F41" s="422">
        <v>504</v>
      </c>
      <c r="G41" s="422">
        <v>1826</v>
      </c>
      <c r="H41" s="423">
        <v>4244</v>
      </c>
      <c r="I41" s="425">
        <f t="shared" si="0"/>
        <v>330921</v>
      </c>
      <c r="K41" s="368"/>
    </row>
    <row r="42" spans="1:12">
      <c r="A42" s="420">
        <v>2014</v>
      </c>
      <c r="B42" s="421">
        <v>155374</v>
      </c>
      <c r="C42" s="422">
        <v>164671</v>
      </c>
      <c r="D42" s="423">
        <v>10467</v>
      </c>
      <c r="E42" s="424">
        <v>2806</v>
      </c>
      <c r="F42" s="422">
        <v>1255</v>
      </c>
      <c r="G42" s="422">
        <v>1961</v>
      </c>
      <c r="H42" s="423">
        <v>4158</v>
      </c>
      <c r="I42" s="425">
        <f t="shared" si="0"/>
        <v>340692</v>
      </c>
      <c r="K42" s="368"/>
    </row>
    <row r="43" spans="1:12">
      <c r="A43" s="420">
        <v>2015</v>
      </c>
      <c r="B43" s="421">
        <v>153764</v>
      </c>
      <c r="C43" s="422">
        <v>179395</v>
      </c>
      <c r="D43" s="423">
        <v>17593</v>
      </c>
      <c r="E43" s="424">
        <v>1350</v>
      </c>
      <c r="F43" s="422">
        <v>1193</v>
      </c>
      <c r="G43" s="422">
        <v>3302</v>
      </c>
      <c r="H43" s="423">
        <v>5290</v>
      </c>
      <c r="I43" s="425">
        <f t="shared" si="0"/>
        <v>361887</v>
      </c>
      <c r="K43" s="368"/>
    </row>
    <row r="44" spans="1:12" ht="13.5" customHeight="1">
      <c r="A44" s="420">
        <v>2016</v>
      </c>
      <c r="B44" s="421">
        <v>33593</v>
      </c>
      <c r="C44" s="422">
        <v>34259</v>
      </c>
      <c r="D44" s="423">
        <v>1998</v>
      </c>
      <c r="E44" s="424">
        <v>118</v>
      </c>
      <c r="F44" s="422">
        <v>157</v>
      </c>
      <c r="G44" s="422">
        <v>353</v>
      </c>
      <c r="H44" s="423">
        <v>3484</v>
      </c>
      <c r="I44" s="425">
        <f t="shared" si="0"/>
        <v>73962</v>
      </c>
      <c r="K44" s="368"/>
    </row>
    <row r="45" spans="1:12" ht="13.5" customHeight="1" thickBot="1">
      <c r="A45" s="420">
        <v>2017</v>
      </c>
      <c r="B45" s="421">
        <v>575</v>
      </c>
      <c r="C45" s="422">
        <v>109</v>
      </c>
      <c r="D45" s="423">
        <v>3</v>
      </c>
      <c r="E45" s="424">
        <v>0</v>
      </c>
      <c r="F45" s="422">
        <v>0</v>
      </c>
      <c r="G45" s="422">
        <v>2</v>
      </c>
      <c r="H45" s="423">
        <v>186</v>
      </c>
      <c r="I45" s="437">
        <f t="shared" si="0"/>
        <v>875</v>
      </c>
      <c r="K45" s="368"/>
    </row>
    <row r="46" spans="1:12" ht="13.5" thickBot="1">
      <c r="A46" s="299" t="s">
        <v>6</v>
      </c>
      <c r="B46" s="288">
        <f t="shared" ref="B46:H46" si="1">SUM(B12:B45)</f>
        <v>1845387</v>
      </c>
      <c r="C46" s="261">
        <f t="shared" si="1"/>
        <v>1632614</v>
      </c>
      <c r="D46" s="291">
        <f t="shared" si="1"/>
        <v>79831</v>
      </c>
      <c r="E46" s="285">
        <f t="shared" si="1"/>
        <v>13586</v>
      </c>
      <c r="F46" s="261">
        <f>SUM(F12:F45)</f>
        <v>4868</v>
      </c>
      <c r="G46" s="261">
        <f t="shared" si="1"/>
        <v>28399</v>
      </c>
      <c r="H46" s="291">
        <f t="shared" si="1"/>
        <v>83375</v>
      </c>
      <c r="I46" s="311">
        <f>SUM(B46:H46)</f>
        <v>3688060</v>
      </c>
      <c r="L46" s="344"/>
    </row>
    <row r="47" spans="1:12">
      <c r="A47" s="262"/>
      <c r="B47" s="263"/>
      <c r="C47" s="263"/>
      <c r="D47" s="263"/>
      <c r="E47" s="284"/>
      <c r="F47" s="284"/>
      <c r="G47" s="284"/>
      <c r="H47" s="284"/>
      <c r="I47" s="263" t="s">
        <v>46</v>
      </c>
      <c r="J47" s="263"/>
      <c r="L47" s="344"/>
    </row>
    <row r="48" spans="1:12">
      <c r="G48" s="344"/>
    </row>
    <row r="54" ht="12.75" customHeight="1"/>
    <row r="68" spans="1:9">
      <c r="D68" s="264"/>
      <c r="E68" s="215"/>
      <c r="F68" s="215"/>
      <c r="G68" s="215"/>
      <c r="H68" s="215"/>
    </row>
    <row r="72" spans="1:9" ht="12.75" customHeight="1">
      <c r="A72" s="265" t="s">
        <v>124</v>
      </c>
      <c r="B72" s="265" t="s">
        <v>118</v>
      </c>
    </row>
    <row r="73" spans="1:9">
      <c r="A73" s="3" t="s">
        <v>12</v>
      </c>
      <c r="B73" s="3" t="s">
        <v>119</v>
      </c>
    </row>
    <row r="74" spans="1:9">
      <c r="A74" s="3" t="s">
        <v>101</v>
      </c>
      <c r="B74" s="3" t="s">
        <v>120</v>
      </c>
    </row>
    <row r="75" spans="1:9">
      <c r="A75" s="3" t="s">
        <v>102</v>
      </c>
      <c r="B75" s="3" t="s">
        <v>152</v>
      </c>
    </row>
    <row r="76" spans="1:9" s="215" customFormat="1">
      <c r="A76" s="3" t="s">
        <v>103</v>
      </c>
      <c r="B76" s="3" t="s">
        <v>153</v>
      </c>
      <c r="C76" s="255"/>
      <c r="E76" s="255"/>
      <c r="F76" s="255"/>
      <c r="G76" s="255"/>
      <c r="H76" s="255"/>
      <c r="I76" s="255"/>
    </row>
    <row r="77" spans="1:9">
      <c r="A77" s="3" t="s">
        <v>104</v>
      </c>
      <c r="B77" s="3" t="s">
        <v>121</v>
      </c>
    </row>
    <row r="78" spans="1:9">
      <c r="A78" s="3" t="s">
        <v>105</v>
      </c>
      <c r="B78" s="3" t="s">
        <v>122</v>
      </c>
    </row>
    <row r="79" spans="1:9">
      <c r="A79" s="3" t="s">
        <v>109</v>
      </c>
      <c r="B79" s="3" t="s">
        <v>123</v>
      </c>
    </row>
    <row r="81" spans="8:8" ht="12.75" customHeight="1"/>
    <row r="88" spans="8:8">
      <c r="H88" s="293"/>
    </row>
  </sheetData>
  <mergeCells count="5">
    <mergeCell ref="A4:I8"/>
    <mergeCell ref="A10:A11"/>
    <mergeCell ref="I10:I11"/>
    <mergeCell ref="E10:H10"/>
    <mergeCell ref="B10:D10"/>
  </mergeCells>
  <phoneticPr fontId="1" type="noConversion"/>
  <pageMargins left="0.75" right="0.75" top="1" bottom="1" header="0.5" footer="0.5"/>
  <pageSetup scale="69" orientation="portrait" r:id="rId1"/>
  <headerFooter alignWithMargins="0">
    <oddFooter>&amp;C&amp;14B-&amp;P-4</oddFooter>
  </headerFooter>
  <ignoredErrors>
    <ignoredError sqref="I12:I45"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L78"/>
  <sheetViews>
    <sheetView zoomScaleNormal="100" workbookViewId="0"/>
  </sheetViews>
  <sheetFormatPr defaultRowHeight="12.75"/>
  <cols>
    <col min="1" max="1" width="10.42578125" style="255" customWidth="1"/>
    <col min="2" max="2" width="13.42578125" style="255" customWidth="1"/>
    <col min="3" max="3" width="10.5703125" style="255" customWidth="1"/>
    <col min="4" max="4" width="9.140625" style="255"/>
    <col min="5" max="8" width="8.5703125" style="255" customWidth="1"/>
    <col min="9" max="9" width="14.140625" style="255" customWidth="1"/>
    <col min="10" max="10" width="9.140625" style="255" bestFit="1"/>
    <col min="11" max="11" width="4.42578125" style="255" bestFit="1" customWidth="1"/>
    <col min="12" max="12" width="5.7109375" style="255" bestFit="1" customWidth="1"/>
    <col min="13" max="16384" width="9.140625" style="255"/>
  </cols>
  <sheetData>
    <row r="1" spans="1:12" ht="18">
      <c r="A1" s="31" t="s">
        <v>199</v>
      </c>
    </row>
    <row r="2" spans="1:12" ht="12.75" customHeight="1">
      <c r="A2" s="567" t="s">
        <v>117</v>
      </c>
      <c r="B2" s="567"/>
      <c r="C2" s="567"/>
      <c r="D2" s="567"/>
      <c r="E2" s="567"/>
      <c r="F2" s="567"/>
      <c r="G2" s="567"/>
      <c r="H2" s="567"/>
      <c r="I2" s="567"/>
      <c r="J2" s="567"/>
      <c r="K2" s="266"/>
      <c r="L2" s="266"/>
    </row>
    <row r="3" spans="1:12" ht="12.75" customHeight="1">
      <c r="A3" s="567"/>
      <c r="B3" s="567"/>
      <c r="C3" s="567"/>
      <c r="D3" s="567"/>
      <c r="E3" s="567"/>
      <c r="F3" s="567"/>
      <c r="G3" s="567"/>
      <c r="H3" s="567"/>
      <c r="I3" s="567"/>
      <c r="J3" s="567"/>
    </row>
    <row r="4" spans="1:12" ht="13.5" thickBot="1">
      <c r="I4" s="175"/>
      <c r="J4" s="175"/>
    </row>
    <row r="5" spans="1:12" ht="12.75" customHeight="1">
      <c r="A5" s="558" t="s">
        <v>7</v>
      </c>
      <c r="B5" s="565" t="s">
        <v>106</v>
      </c>
      <c r="C5" s="566"/>
      <c r="D5" s="566"/>
      <c r="E5" s="562" t="s">
        <v>19</v>
      </c>
      <c r="F5" s="563"/>
      <c r="G5" s="563"/>
      <c r="H5" s="564"/>
      <c r="I5" s="560" t="s">
        <v>6</v>
      </c>
    </row>
    <row r="6" spans="1:12" ht="12.75" customHeight="1" thickBot="1">
      <c r="A6" s="559"/>
      <c r="B6" s="310" t="s">
        <v>12</v>
      </c>
      <c r="C6" s="307" t="s">
        <v>102</v>
      </c>
      <c r="D6" s="307" t="s">
        <v>104</v>
      </c>
      <c r="E6" s="306" t="s">
        <v>101</v>
      </c>
      <c r="F6" s="307" t="s">
        <v>103</v>
      </c>
      <c r="G6" s="307" t="s">
        <v>105</v>
      </c>
      <c r="H6" s="308" t="s">
        <v>109</v>
      </c>
      <c r="I6" s="561"/>
      <c r="J6" s="233"/>
    </row>
    <row r="7" spans="1:12" ht="12.75" customHeight="1">
      <c r="A7" s="351">
        <v>1984</v>
      </c>
      <c r="B7" s="346"/>
      <c r="C7" s="347"/>
      <c r="D7" s="434"/>
      <c r="E7" s="346"/>
      <c r="F7" s="347"/>
      <c r="G7" s="347">
        <v>8</v>
      </c>
      <c r="H7" s="348">
        <v>213</v>
      </c>
      <c r="I7" s="428">
        <f>SUM(B7:H7)</f>
        <v>221</v>
      </c>
      <c r="J7" s="234"/>
    </row>
    <row r="8" spans="1:12">
      <c r="A8" s="309">
        <v>1985</v>
      </c>
      <c r="B8" s="349"/>
      <c r="C8" s="345"/>
      <c r="D8" s="435"/>
      <c r="E8" s="349"/>
      <c r="F8" s="345"/>
      <c r="G8" s="345">
        <v>11</v>
      </c>
      <c r="H8" s="350">
        <v>379</v>
      </c>
      <c r="I8" s="429">
        <f t="shared" ref="I8:I40" si="0">SUM(B8:H8)</f>
        <v>390</v>
      </c>
      <c r="J8" s="234"/>
    </row>
    <row r="9" spans="1:12">
      <c r="A9" s="309">
        <v>1986</v>
      </c>
      <c r="B9" s="349"/>
      <c r="C9" s="345"/>
      <c r="D9" s="435"/>
      <c r="E9" s="349"/>
      <c r="F9" s="345"/>
      <c r="G9" s="345">
        <v>35</v>
      </c>
      <c r="H9" s="350">
        <v>491</v>
      </c>
      <c r="I9" s="429">
        <f t="shared" si="0"/>
        <v>526</v>
      </c>
      <c r="J9" s="234"/>
    </row>
    <row r="10" spans="1:12">
      <c r="A10" s="309">
        <v>1987</v>
      </c>
      <c r="B10" s="349"/>
      <c r="C10" s="345"/>
      <c r="D10" s="435"/>
      <c r="E10" s="349"/>
      <c r="F10" s="345"/>
      <c r="G10" s="345">
        <v>35</v>
      </c>
      <c r="H10" s="350">
        <v>792</v>
      </c>
      <c r="I10" s="429">
        <f t="shared" si="0"/>
        <v>827</v>
      </c>
      <c r="J10" s="234"/>
    </row>
    <row r="11" spans="1:12">
      <c r="A11" s="309">
        <v>1988</v>
      </c>
      <c r="B11" s="349"/>
      <c r="C11" s="345"/>
      <c r="D11" s="435"/>
      <c r="E11" s="349"/>
      <c r="F11" s="345"/>
      <c r="G11" s="345">
        <v>39</v>
      </c>
      <c r="H11" s="350">
        <v>807</v>
      </c>
      <c r="I11" s="429">
        <f t="shared" si="0"/>
        <v>846</v>
      </c>
      <c r="J11" s="234"/>
    </row>
    <row r="12" spans="1:12">
      <c r="A12" s="309">
        <v>1989</v>
      </c>
      <c r="B12" s="349"/>
      <c r="C12" s="345"/>
      <c r="D12" s="435"/>
      <c r="E12" s="349"/>
      <c r="F12" s="345"/>
      <c r="G12" s="345">
        <v>36</v>
      </c>
      <c r="H12" s="350">
        <v>645</v>
      </c>
      <c r="I12" s="429">
        <f t="shared" si="0"/>
        <v>681</v>
      </c>
      <c r="J12" s="234"/>
    </row>
    <row r="13" spans="1:12">
      <c r="A13" s="309">
        <v>1990</v>
      </c>
      <c r="B13" s="349"/>
      <c r="C13" s="345"/>
      <c r="D13" s="435"/>
      <c r="E13" s="349"/>
      <c r="F13" s="345"/>
      <c r="G13" s="345">
        <v>30</v>
      </c>
      <c r="H13" s="350">
        <v>521</v>
      </c>
      <c r="I13" s="429">
        <f t="shared" si="0"/>
        <v>551</v>
      </c>
      <c r="J13" s="234"/>
    </row>
    <row r="14" spans="1:12">
      <c r="A14" s="309">
        <v>1991</v>
      </c>
      <c r="B14" s="349"/>
      <c r="C14" s="345"/>
      <c r="D14" s="435"/>
      <c r="E14" s="349"/>
      <c r="F14" s="345"/>
      <c r="G14" s="345">
        <v>23</v>
      </c>
      <c r="H14" s="350">
        <v>439</v>
      </c>
      <c r="I14" s="429">
        <f t="shared" si="0"/>
        <v>462</v>
      </c>
      <c r="J14" s="234"/>
    </row>
    <row r="15" spans="1:12">
      <c r="A15" s="309">
        <v>1992</v>
      </c>
      <c r="B15" s="349"/>
      <c r="C15" s="345"/>
      <c r="D15" s="435"/>
      <c r="E15" s="349"/>
      <c r="F15" s="345"/>
      <c r="G15" s="345">
        <v>39</v>
      </c>
      <c r="H15" s="350">
        <v>446</v>
      </c>
      <c r="I15" s="429">
        <f t="shared" si="0"/>
        <v>485</v>
      </c>
      <c r="J15" s="234"/>
    </row>
    <row r="16" spans="1:12">
      <c r="A16" s="309">
        <v>1993</v>
      </c>
      <c r="B16" s="349"/>
      <c r="C16" s="345"/>
      <c r="D16" s="435"/>
      <c r="E16" s="349"/>
      <c r="F16" s="345"/>
      <c r="G16" s="345">
        <v>55</v>
      </c>
      <c r="H16" s="350">
        <v>682</v>
      </c>
      <c r="I16" s="429">
        <f t="shared" si="0"/>
        <v>737</v>
      </c>
      <c r="J16" s="234"/>
    </row>
    <row r="17" spans="1:12">
      <c r="A17" s="309">
        <v>1994</v>
      </c>
      <c r="B17" s="349"/>
      <c r="C17" s="345"/>
      <c r="D17" s="435"/>
      <c r="E17" s="349"/>
      <c r="F17" s="345"/>
      <c r="G17" s="345">
        <v>120</v>
      </c>
      <c r="H17" s="350">
        <v>1010</v>
      </c>
      <c r="I17" s="429">
        <f t="shared" si="0"/>
        <v>1130</v>
      </c>
      <c r="J17" s="234"/>
    </row>
    <row r="18" spans="1:12">
      <c r="A18" s="309">
        <v>1995</v>
      </c>
      <c r="B18" s="349"/>
      <c r="C18" s="345"/>
      <c r="D18" s="435"/>
      <c r="E18" s="349"/>
      <c r="F18" s="345"/>
      <c r="G18" s="345">
        <v>170</v>
      </c>
      <c r="H18" s="350">
        <v>1625</v>
      </c>
      <c r="I18" s="429">
        <f t="shared" si="0"/>
        <v>1795</v>
      </c>
      <c r="J18" s="234"/>
    </row>
    <row r="19" spans="1:12">
      <c r="A19" s="309">
        <v>1996</v>
      </c>
      <c r="B19" s="349"/>
      <c r="C19" s="345"/>
      <c r="D19" s="435"/>
      <c r="E19" s="349"/>
      <c r="F19" s="345"/>
      <c r="G19" s="345">
        <v>194</v>
      </c>
      <c r="H19" s="350">
        <v>1421</v>
      </c>
      <c r="I19" s="429">
        <f t="shared" si="0"/>
        <v>1615</v>
      </c>
      <c r="J19" s="234"/>
    </row>
    <row r="20" spans="1:12">
      <c r="A20" s="309">
        <v>1997</v>
      </c>
      <c r="B20" s="349"/>
      <c r="C20" s="345"/>
      <c r="D20" s="435"/>
      <c r="E20" s="349"/>
      <c r="F20" s="345"/>
      <c r="G20" s="345">
        <v>399</v>
      </c>
      <c r="H20" s="350">
        <v>1876</v>
      </c>
      <c r="I20" s="429">
        <f t="shared" si="0"/>
        <v>2275</v>
      </c>
      <c r="J20" s="234"/>
    </row>
    <row r="21" spans="1:12">
      <c r="A21" s="309">
        <v>1998</v>
      </c>
      <c r="B21" s="349"/>
      <c r="C21" s="345"/>
      <c r="D21" s="435"/>
      <c r="E21" s="349"/>
      <c r="F21" s="345"/>
      <c r="G21" s="345">
        <v>166</v>
      </c>
      <c r="H21" s="350">
        <v>2052</v>
      </c>
      <c r="I21" s="429">
        <f t="shared" si="0"/>
        <v>2218</v>
      </c>
      <c r="J21" s="234"/>
    </row>
    <row r="22" spans="1:12">
      <c r="A22" s="309">
        <v>1999</v>
      </c>
      <c r="B22" s="349"/>
      <c r="C22" s="345"/>
      <c r="D22" s="435"/>
      <c r="E22" s="349"/>
      <c r="F22" s="345"/>
      <c r="G22" s="345">
        <v>615</v>
      </c>
      <c r="H22" s="350">
        <v>2950</v>
      </c>
      <c r="I22" s="429">
        <f t="shared" si="0"/>
        <v>3565</v>
      </c>
      <c r="J22" s="234"/>
    </row>
    <row r="23" spans="1:12">
      <c r="A23" s="309">
        <v>2000</v>
      </c>
      <c r="B23" s="349"/>
      <c r="C23" s="345"/>
      <c r="D23" s="435"/>
      <c r="E23" s="349"/>
      <c r="F23" s="345"/>
      <c r="G23" s="345">
        <v>598</v>
      </c>
      <c r="H23" s="350">
        <v>3493</v>
      </c>
      <c r="I23" s="429">
        <f t="shared" si="0"/>
        <v>4091</v>
      </c>
      <c r="J23" s="234"/>
    </row>
    <row r="24" spans="1:12">
      <c r="A24" s="309">
        <v>2001</v>
      </c>
      <c r="B24" s="349"/>
      <c r="C24" s="345"/>
      <c r="D24" s="435"/>
      <c r="E24" s="349"/>
      <c r="F24" s="345"/>
      <c r="G24" s="345">
        <v>654</v>
      </c>
      <c r="H24" s="350">
        <v>3253</v>
      </c>
      <c r="I24" s="429">
        <f t="shared" si="0"/>
        <v>3907</v>
      </c>
      <c r="J24" s="234"/>
    </row>
    <row r="25" spans="1:12">
      <c r="A25" s="309">
        <v>2002</v>
      </c>
      <c r="B25" s="349">
        <v>89684</v>
      </c>
      <c r="C25" s="345">
        <v>67881</v>
      </c>
      <c r="D25" s="435"/>
      <c r="E25" s="349">
        <v>311</v>
      </c>
      <c r="F25" s="345">
        <v>0</v>
      </c>
      <c r="G25" s="345">
        <v>702</v>
      </c>
      <c r="H25" s="350">
        <v>2814</v>
      </c>
      <c r="I25" s="429">
        <f t="shared" si="0"/>
        <v>161392</v>
      </c>
      <c r="J25" s="234"/>
    </row>
    <row r="26" spans="1:12">
      <c r="A26" s="309">
        <v>2003</v>
      </c>
      <c r="B26" s="349">
        <v>105558</v>
      </c>
      <c r="C26" s="345">
        <v>82982</v>
      </c>
      <c r="D26" s="435"/>
      <c r="E26" s="349">
        <v>376</v>
      </c>
      <c r="F26" s="345">
        <v>1</v>
      </c>
      <c r="G26" s="345">
        <v>728</v>
      </c>
      <c r="H26" s="350">
        <v>2952</v>
      </c>
      <c r="I26" s="429">
        <f t="shared" si="0"/>
        <v>192597</v>
      </c>
      <c r="J26" s="234"/>
    </row>
    <row r="27" spans="1:12">
      <c r="A27" s="309">
        <v>2004</v>
      </c>
      <c r="B27" s="349">
        <v>112908</v>
      </c>
      <c r="C27" s="345">
        <v>110510</v>
      </c>
      <c r="D27" s="435"/>
      <c r="E27" s="349">
        <v>155</v>
      </c>
      <c r="F27" s="345">
        <v>3</v>
      </c>
      <c r="G27" s="345">
        <v>925</v>
      </c>
      <c r="H27" s="350">
        <v>4269</v>
      </c>
      <c r="I27" s="429">
        <f t="shared" si="0"/>
        <v>228770</v>
      </c>
      <c r="J27" s="234"/>
    </row>
    <row r="28" spans="1:12">
      <c r="A28" s="309">
        <v>2005</v>
      </c>
      <c r="B28" s="349">
        <v>128296</v>
      </c>
      <c r="C28" s="345">
        <v>114946</v>
      </c>
      <c r="D28" s="435"/>
      <c r="E28" s="349">
        <v>284</v>
      </c>
      <c r="F28" s="345">
        <v>25</v>
      </c>
      <c r="G28" s="345">
        <v>1598</v>
      </c>
      <c r="H28" s="350">
        <v>5216</v>
      </c>
      <c r="I28" s="429">
        <f t="shared" si="0"/>
        <v>250365</v>
      </c>
      <c r="J28" s="234"/>
    </row>
    <row r="29" spans="1:12">
      <c r="A29" s="309">
        <v>2006</v>
      </c>
      <c r="B29" s="349">
        <v>126141</v>
      </c>
      <c r="C29" s="345">
        <v>113036</v>
      </c>
      <c r="D29" s="435"/>
      <c r="E29" s="349">
        <v>259</v>
      </c>
      <c r="F29" s="345">
        <v>40</v>
      </c>
      <c r="G29" s="345">
        <v>2338</v>
      </c>
      <c r="H29" s="350">
        <v>5589</v>
      </c>
      <c r="I29" s="429">
        <f t="shared" si="0"/>
        <v>247403</v>
      </c>
      <c r="J29" s="234"/>
      <c r="L29" s="293"/>
    </row>
    <row r="30" spans="1:12">
      <c r="A30" s="309">
        <v>2007</v>
      </c>
      <c r="B30" s="349">
        <v>145990</v>
      </c>
      <c r="C30" s="345">
        <v>112195</v>
      </c>
      <c r="D30" s="435"/>
      <c r="E30" s="349">
        <v>33</v>
      </c>
      <c r="F30" s="345">
        <v>45</v>
      </c>
      <c r="G30" s="345">
        <v>2460</v>
      </c>
      <c r="H30" s="350">
        <v>6233</v>
      </c>
      <c r="I30" s="429">
        <f t="shared" si="0"/>
        <v>266956</v>
      </c>
      <c r="J30" s="234"/>
    </row>
    <row r="31" spans="1:12">
      <c r="A31" s="309">
        <v>2008</v>
      </c>
      <c r="B31" s="349">
        <v>137568</v>
      </c>
      <c r="C31" s="345">
        <v>117671</v>
      </c>
      <c r="D31" s="435">
        <v>10080</v>
      </c>
      <c r="E31" s="349">
        <v>39</v>
      </c>
      <c r="F31" s="345">
        <v>59</v>
      </c>
      <c r="G31" s="345">
        <v>2936</v>
      </c>
      <c r="H31" s="350">
        <v>3816</v>
      </c>
      <c r="I31" s="429">
        <f t="shared" si="0"/>
        <v>272169</v>
      </c>
      <c r="J31" s="234"/>
    </row>
    <row r="32" spans="1:12">
      <c r="A32" s="309">
        <v>2009</v>
      </c>
      <c r="B32" s="349">
        <v>122482</v>
      </c>
      <c r="C32" s="345">
        <v>78707</v>
      </c>
      <c r="D32" s="435">
        <v>6621</v>
      </c>
      <c r="E32" s="349">
        <v>803</v>
      </c>
      <c r="F32" s="345">
        <v>183</v>
      </c>
      <c r="G32" s="345">
        <v>1020</v>
      </c>
      <c r="H32" s="350">
        <v>2758</v>
      </c>
      <c r="I32" s="429">
        <f t="shared" si="0"/>
        <v>212574</v>
      </c>
      <c r="J32" s="234"/>
    </row>
    <row r="33" spans="1:12">
      <c r="A33" s="309">
        <v>2010</v>
      </c>
      <c r="B33" s="349">
        <v>141040</v>
      </c>
      <c r="C33" s="345">
        <v>111280</v>
      </c>
      <c r="D33" s="435">
        <v>6439</v>
      </c>
      <c r="E33" s="349">
        <v>1783</v>
      </c>
      <c r="F33" s="345">
        <v>316</v>
      </c>
      <c r="G33" s="345">
        <v>1088</v>
      </c>
      <c r="H33" s="350">
        <v>2686</v>
      </c>
      <c r="I33" s="429">
        <f t="shared" si="0"/>
        <v>264632</v>
      </c>
      <c r="J33" s="234"/>
    </row>
    <row r="34" spans="1:12">
      <c r="A34" s="309">
        <v>2011</v>
      </c>
      <c r="B34" s="349">
        <v>132780</v>
      </c>
      <c r="C34" s="345">
        <v>139191</v>
      </c>
      <c r="D34" s="435">
        <v>10303</v>
      </c>
      <c r="E34" s="349">
        <v>1696</v>
      </c>
      <c r="F34" s="345">
        <v>534</v>
      </c>
      <c r="G34" s="345">
        <v>3053</v>
      </c>
      <c r="H34" s="350">
        <v>2954</v>
      </c>
      <c r="I34" s="429">
        <f t="shared" si="0"/>
        <v>290511</v>
      </c>
      <c r="J34" s="234"/>
    </row>
    <row r="35" spans="1:12">
      <c r="A35" s="309">
        <v>2012</v>
      </c>
      <c r="B35" s="349">
        <v>160250</v>
      </c>
      <c r="C35" s="345">
        <v>131703</v>
      </c>
      <c r="D35" s="435">
        <v>10378</v>
      </c>
      <c r="E35" s="349">
        <v>2173</v>
      </c>
      <c r="F35" s="345">
        <v>791</v>
      </c>
      <c r="G35" s="345">
        <v>2592</v>
      </c>
      <c r="H35" s="350">
        <v>4922</v>
      </c>
      <c r="I35" s="429">
        <f t="shared" si="0"/>
        <v>312809</v>
      </c>
      <c r="J35" s="175"/>
    </row>
    <row r="36" spans="1:12">
      <c r="A36" s="309">
        <v>2013</v>
      </c>
      <c r="B36" s="349">
        <v>179262</v>
      </c>
      <c r="C36" s="345">
        <v>140263</v>
      </c>
      <c r="D36" s="435">
        <v>9380</v>
      </c>
      <c r="E36" s="349">
        <v>2150</v>
      </c>
      <c r="F36" s="345">
        <v>567</v>
      </c>
      <c r="G36" s="345">
        <v>2111</v>
      </c>
      <c r="H36" s="350">
        <v>4258</v>
      </c>
      <c r="I36" s="429">
        <f t="shared" si="0"/>
        <v>337991</v>
      </c>
      <c r="J36" s="175"/>
    </row>
    <row r="37" spans="1:12">
      <c r="A37" s="309">
        <v>2014</v>
      </c>
      <c r="B37" s="349">
        <v>157836</v>
      </c>
      <c r="C37" s="345">
        <v>166545</v>
      </c>
      <c r="D37" s="435">
        <v>10753</v>
      </c>
      <c r="E37" s="349">
        <v>2896</v>
      </c>
      <c r="F37" s="345">
        <v>1327</v>
      </c>
      <c r="G37" s="345">
        <v>2145</v>
      </c>
      <c r="H37" s="350">
        <v>4173</v>
      </c>
      <c r="I37" s="429">
        <f t="shared" si="0"/>
        <v>345675</v>
      </c>
      <c r="J37" s="175"/>
    </row>
    <row r="38" spans="1:12">
      <c r="A38" s="309">
        <v>2015</v>
      </c>
      <c r="B38" s="349">
        <v>156030</v>
      </c>
      <c r="C38" s="345">
        <v>180783</v>
      </c>
      <c r="D38" s="435">
        <v>17963</v>
      </c>
      <c r="E38" s="349">
        <v>1380</v>
      </c>
      <c r="F38" s="345">
        <v>1239</v>
      </c>
      <c r="G38" s="345">
        <v>3513</v>
      </c>
      <c r="H38" s="350">
        <v>5297</v>
      </c>
      <c r="I38" s="429">
        <f t="shared" si="0"/>
        <v>366205</v>
      </c>
      <c r="J38" s="175"/>
    </row>
    <row r="39" spans="1:12">
      <c r="A39" s="309">
        <v>2016</v>
      </c>
      <c r="B39" s="349">
        <v>34364</v>
      </c>
      <c r="C39" s="345">
        <v>34698</v>
      </c>
      <c r="D39" s="435">
        <v>2063</v>
      </c>
      <c r="E39" s="349">
        <v>128</v>
      </c>
      <c r="F39" s="345">
        <v>163</v>
      </c>
      <c r="G39" s="345">
        <v>390</v>
      </c>
      <c r="H39" s="350">
        <v>3488</v>
      </c>
      <c r="I39" s="429">
        <f t="shared" si="0"/>
        <v>75294</v>
      </c>
      <c r="J39" s="175"/>
    </row>
    <row r="40" spans="1:12" ht="13.5" thickBot="1">
      <c r="A40" s="309">
        <v>2017</v>
      </c>
      <c r="B40" s="460">
        <v>633</v>
      </c>
      <c r="C40" s="461">
        <v>131</v>
      </c>
      <c r="D40" s="462">
        <v>3</v>
      </c>
      <c r="E40" s="460">
        <v>0</v>
      </c>
      <c r="F40" s="461">
        <v>0</v>
      </c>
      <c r="G40" s="461">
        <v>2</v>
      </c>
      <c r="H40" s="433">
        <v>188</v>
      </c>
      <c r="I40" s="429">
        <f t="shared" si="0"/>
        <v>957</v>
      </c>
    </row>
    <row r="41" spans="1:12" ht="13.5" thickBot="1">
      <c r="A41" s="299" t="s">
        <v>6</v>
      </c>
      <c r="B41" s="430">
        <f t="shared" ref="B41:H41" si="1">SUM(B7:B40)</f>
        <v>1930822</v>
      </c>
      <c r="C41" s="431">
        <f t="shared" si="1"/>
        <v>1702522</v>
      </c>
      <c r="D41" s="432">
        <f t="shared" si="1"/>
        <v>83983</v>
      </c>
      <c r="E41" s="436">
        <f t="shared" si="1"/>
        <v>14466</v>
      </c>
      <c r="F41" s="431">
        <f t="shared" si="1"/>
        <v>5293</v>
      </c>
      <c r="G41" s="431">
        <f t="shared" si="1"/>
        <v>30828</v>
      </c>
      <c r="H41" s="432">
        <f t="shared" si="1"/>
        <v>84708</v>
      </c>
      <c r="I41" s="311">
        <f>SUM(B41:H41)</f>
        <v>3852622</v>
      </c>
    </row>
    <row r="42" spans="1:12" ht="12.75" customHeight="1">
      <c r="I42" s="344"/>
    </row>
    <row r="43" spans="1:12">
      <c r="F43" s="344"/>
      <c r="I43" s="344"/>
    </row>
    <row r="44" spans="1:12">
      <c r="I44" s="344"/>
    </row>
    <row r="45" spans="1:12">
      <c r="L45" s="234"/>
    </row>
    <row r="46" spans="1:12">
      <c r="L46" s="234"/>
    </row>
    <row r="47" spans="1:12">
      <c r="L47" s="234"/>
    </row>
    <row r="62" ht="12.75" customHeight="1"/>
    <row r="67" spans="5:5">
      <c r="E67" s="293"/>
    </row>
    <row r="70" spans="5:5">
      <c r="E70" s="293"/>
    </row>
    <row r="75" spans="5:5" ht="12.75" customHeight="1"/>
    <row r="78" spans="5:5" ht="12.75" customHeight="1"/>
  </sheetData>
  <mergeCells count="5">
    <mergeCell ref="A2:J3"/>
    <mergeCell ref="A5:A6"/>
    <mergeCell ref="E5:H5"/>
    <mergeCell ref="I5:I6"/>
    <mergeCell ref="B5:D5"/>
  </mergeCells>
  <phoneticPr fontId="1" type="noConversion"/>
  <pageMargins left="0.75" right="0.75" top="1" bottom="1" header="0.5" footer="0.5"/>
  <pageSetup scale="84" orientation="portrait" r:id="rId1"/>
  <headerFooter alignWithMargins="0">
    <oddFooter>&amp;C&amp;14B-&amp;P-4</oddFooter>
  </headerFooter>
  <ignoredErrors>
    <ignoredError sqref="I7:I13 I14:I20 I21:I40"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Z61"/>
  <sheetViews>
    <sheetView zoomScale="85" zoomScaleNormal="85" workbookViewId="0"/>
  </sheetViews>
  <sheetFormatPr defaultColWidth="10.85546875" defaultRowHeight="12.75"/>
  <cols>
    <col min="1" max="2" width="11" style="296" bestFit="1" customWidth="1"/>
    <col min="3" max="3" width="12.140625" style="296" bestFit="1" customWidth="1"/>
    <col min="4" max="4" width="8" style="296" customWidth="1"/>
    <col min="5" max="5" width="11" style="296" bestFit="1" customWidth="1"/>
    <col min="6" max="6" width="11.7109375" style="296" bestFit="1" customWidth="1"/>
    <col min="7" max="7" width="8" style="296" customWidth="1"/>
    <col min="8" max="8" width="8.140625" style="296" bestFit="1" customWidth="1"/>
    <col min="9" max="9" width="9.140625" style="296" bestFit="1" customWidth="1"/>
    <col min="10" max="12" width="11" style="296" bestFit="1" customWidth="1"/>
    <col min="13" max="13" width="7" style="296" customWidth="1"/>
    <col min="14" max="14" width="8.140625" style="296" bestFit="1" customWidth="1"/>
    <col min="15" max="15" width="8.85546875" style="296" bestFit="1" customWidth="1"/>
    <col min="16" max="16" width="7" style="296" bestFit="1" customWidth="1"/>
    <col min="17" max="18" width="11" style="296" bestFit="1" customWidth="1"/>
    <col min="19" max="19" width="7.5703125" style="296" customWidth="1"/>
    <col min="20" max="20" width="10.85546875" style="296"/>
    <col min="21" max="21" width="12.5703125" style="296" bestFit="1" customWidth="1"/>
    <col min="22" max="22" width="7.85546875" style="296" customWidth="1"/>
    <col min="23" max="16384" width="10.85546875" style="296"/>
  </cols>
  <sheetData>
    <row r="1" spans="1:26" ht="26.25">
      <c r="A1" s="219" t="s">
        <v>199</v>
      </c>
    </row>
    <row r="2" spans="1:26" ht="18">
      <c r="A2" s="32" t="s">
        <v>180</v>
      </c>
      <c r="B2" s="33"/>
      <c r="C2" s="33"/>
      <c r="D2" s="33"/>
      <c r="E2" s="33"/>
      <c r="F2" s="33"/>
      <c r="G2" s="33"/>
      <c r="H2" s="33"/>
      <c r="I2" s="33"/>
      <c r="J2" s="33"/>
      <c r="K2" s="33"/>
      <c r="L2" s="33"/>
      <c r="M2" s="33"/>
      <c r="N2" s="33"/>
      <c r="O2" s="33"/>
      <c r="P2" s="33"/>
      <c r="Q2" s="33"/>
      <c r="R2" s="33"/>
      <c r="S2" s="33"/>
    </row>
    <row r="3" spans="1:26" ht="14.25">
      <c r="A3" s="39"/>
      <c r="B3" s="33"/>
      <c r="C3" s="33"/>
      <c r="D3" s="33"/>
      <c r="E3" s="33"/>
      <c r="F3" s="33"/>
      <c r="G3" s="33"/>
      <c r="H3" s="33"/>
      <c r="I3" s="33"/>
      <c r="J3" s="33"/>
      <c r="K3" s="33"/>
      <c r="L3" s="33"/>
      <c r="M3" s="33"/>
      <c r="N3" s="33"/>
      <c r="O3" s="33"/>
      <c r="P3" s="33"/>
      <c r="Q3" s="33"/>
      <c r="R3" s="33"/>
      <c r="S3" s="33"/>
    </row>
    <row r="4" spans="1:26" ht="12.75" customHeight="1">
      <c r="A4" s="568" t="s">
        <v>189</v>
      </c>
      <c r="B4" s="568"/>
      <c r="C4" s="568"/>
      <c r="D4" s="568"/>
      <c r="E4" s="568"/>
      <c r="F4" s="568"/>
      <c r="G4" s="568"/>
      <c r="H4" s="568"/>
      <c r="I4" s="568"/>
      <c r="J4" s="568"/>
      <c r="K4" s="568"/>
      <c r="L4" s="568"/>
      <c r="M4" s="568"/>
      <c r="N4" s="568"/>
      <c r="O4" s="568"/>
      <c r="P4" s="568"/>
      <c r="Q4" s="568"/>
      <c r="R4" s="568"/>
      <c r="S4" s="568"/>
      <c r="T4" s="568"/>
      <c r="U4" s="568"/>
      <c r="V4" s="568"/>
      <c r="W4" s="406"/>
      <c r="X4" s="406"/>
      <c r="Y4" s="406"/>
      <c r="Z4" s="406"/>
    </row>
    <row r="5" spans="1:26">
      <c r="A5" s="568"/>
      <c r="B5" s="568"/>
      <c r="C5" s="568"/>
      <c r="D5" s="568"/>
      <c r="E5" s="568"/>
      <c r="F5" s="568"/>
      <c r="G5" s="568"/>
      <c r="H5" s="568"/>
      <c r="I5" s="568"/>
      <c r="J5" s="568"/>
      <c r="K5" s="568"/>
      <c r="L5" s="568"/>
      <c r="M5" s="568"/>
      <c r="N5" s="568"/>
      <c r="O5" s="568"/>
      <c r="P5" s="568"/>
      <c r="Q5" s="568"/>
      <c r="R5" s="568"/>
      <c r="S5" s="568"/>
      <c r="T5" s="568"/>
      <c r="U5" s="568"/>
      <c r="V5" s="568"/>
      <c r="W5" s="406"/>
      <c r="X5" s="406"/>
      <c r="Y5" s="406"/>
      <c r="Z5" s="406"/>
    </row>
    <row r="6" spans="1:26">
      <c r="A6" s="568"/>
      <c r="B6" s="568"/>
      <c r="C6" s="568"/>
      <c r="D6" s="568"/>
      <c r="E6" s="568"/>
      <c r="F6" s="568"/>
      <c r="G6" s="568"/>
      <c r="H6" s="568"/>
      <c r="I6" s="568"/>
      <c r="J6" s="568"/>
      <c r="K6" s="568"/>
      <c r="L6" s="568"/>
      <c r="M6" s="568"/>
      <c r="N6" s="568"/>
      <c r="O6" s="568"/>
      <c r="P6" s="568"/>
      <c r="Q6" s="568"/>
      <c r="R6" s="568"/>
      <c r="S6" s="568"/>
      <c r="T6" s="568"/>
      <c r="U6" s="568"/>
      <c r="V6" s="568"/>
      <c r="W6" s="394"/>
      <c r="X6" s="394"/>
      <c r="Y6" s="394"/>
      <c r="Z6" s="394"/>
    </row>
    <row r="7" spans="1:26" ht="13.5" thickBot="1">
      <c r="A7" s="36" t="s">
        <v>46</v>
      </c>
      <c r="Y7" s="294"/>
      <c r="Z7" s="294"/>
    </row>
    <row r="8" spans="1:26" ht="13.5" customHeight="1" thickBot="1">
      <c r="A8" s="569" t="s">
        <v>7</v>
      </c>
      <c r="B8" s="571" t="s">
        <v>12</v>
      </c>
      <c r="C8" s="572"/>
      <c r="D8" s="573"/>
      <c r="E8" s="571" t="s">
        <v>102</v>
      </c>
      <c r="F8" s="572"/>
      <c r="G8" s="573"/>
      <c r="H8" s="571" t="s">
        <v>104</v>
      </c>
      <c r="I8" s="572"/>
      <c r="J8" s="573"/>
      <c r="K8" s="571" t="s">
        <v>101</v>
      </c>
      <c r="L8" s="572"/>
      <c r="M8" s="573"/>
      <c r="N8" s="571" t="s">
        <v>103</v>
      </c>
      <c r="O8" s="572"/>
      <c r="P8" s="573"/>
      <c r="Q8" s="571" t="s">
        <v>105</v>
      </c>
      <c r="R8" s="572"/>
      <c r="S8" s="573"/>
      <c r="T8" s="571" t="s">
        <v>6</v>
      </c>
      <c r="U8" s="572"/>
      <c r="V8" s="573"/>
      <c r="Y8" s="267"/>
      <c r="Z8" s="267"/>
    </row>
    <row r="9" spans="1:26" ht="26.25" thickBot="1">
      <c r="A9" s="570"/>
      <c r="B9" s="251" t="s">
        <v>8</v>
      </c>
      <c r="C9" s="286" t="s">
        <v>9</v>
      </c>
      <c r="D9" s="252" t="s">
        <v>10</v>
      </c>
      <c r="E9" s="251" t="s">
        <v>8</v>
      </c>
      <c r="F9" s="286" t="s">
        <v>9</v>
      </c>
      <c r="G9" s="252" t="s">
        <v>10</v>
      </c>
      <c r="H9" s="251" t="s">
        <v>8</v>
      </c>
      <c r="I9" s="286" t="s">
        <v>9</v>
      </c>
      <c r="J9" s="252" t="s">
        <v>10</v>
      </c>
      <c r="K9" s="251" t="s">
        <v>8</v>
      </c>
      <c r="L9" s="286" t="s">
        <v>9</v>
      </c>
      <c r="M9" s="252" t="s">
        <v>10</v>
      </c>
      <c r="N9" s="251" t="s">
        <v>8</v>
      </c>
      <c r="O9" s="286" t="s">
        <v>9</v>
      </c>
      <c r="P9" s="252" t="s">
        <v>10</v>
      </c>
      <c r="Q9" s="251" t="s">
        <v>8</v>
      </c>
      <c r="R9" s="286" t="s">
        <v>9</v>
      </c>
      <c r="S9" s="252" t="s">
        <v>10</v>
      </c>
      <c r="T9" s="251" t="s">
        <v>8</v>
      </c>
      <c r="U9" s="286" t="s">
        <v>9</v>
      </c>
      <c r="V9" s="252" t="s">
        <v>10</v>
      </c>
      <c r="Y9" s="268"/>
      <c r="Z9" s="269"/>
    </row>
    <row r="10" spans="1:26">
      <c r="A10" s="312">
        <v>2002</v>
      </c>
      <c r="B10" s="314">
        <v>13989</v>
      </c>
      <c r="C10" s="315">
        <v>79179</v>
      </c>
      <c r="D10" s="302">
        <f t="shared" ref="D10:D25" si="0">IF(C10=0, "NA", B10/C10)</f>
        <v>0.17667563369075134</v>
      </c>
      <c r="E10" s="314">
        <v>10216</v>
      </c>
      <c r="F10" s="315">
        <v>59779</v>
      </c>
      <c r="G10" s="302">
        <f t="shared" ref="G10:G25" si="1">IF(F10=0, "NA", E10/F10)</f>
        <v>0.17089613409391258</v>
      </c>
      <c r="H10" s="314"/>
      <c r="I10" s="315"/>
      <c r="J10" s="302"/>
      <c r="K10" s="314">
        <v>29</v>
      </c>
      <c r="L10" s="315">
        <v>292</v>
      </c>
      <c r="M10" s="302">
        <f t="shared" ref="M10:M25" si="2">IF(L10=0, "NA", K10/L10)</f>
        <v>9.9315068493150679E-2</v>
      </c>
      <c r="N10" s="314">
        <v>0</v>
      </c>
      <c r="O10" s="315">
        <v>0</v>
      </c>
      <c r="P10" s="302" t="s">
        <v>208</v>
      </c>
      <c r="Q10" s="314"/>
      <c r="R10" s="315"/>
      <c r="S10" s="302"/>
      <c r="T10" s="314">
        <f>SUM(Q10,N10,K10,H10,E10,B10)</f>
        <v>24234</v>
      </c>
      <c r="U10" s="315">
        <f>SUM(R10,O10,L10,I10,F10,C10)</f>
        <v>139250</v>
      </c>
      <c r="V10" s="302">
        <f>IF(U10=0, "NA", T10/U10)</f>
        <v>0.174032315978456</v>
      </c>
      <c r="X10" s="408"/>
    </row>
    <row r="11" spans="1:26">
      <c r="A11" s="312">
        <v>2003</v>
      </c>
      <c r="B11" s="316">
        <v>13124</v>
      </c>
      <c r="C11" s="313">
        <v>95203</v>
      </c>
      <c r="D11" s="301">
        <f t="shared" si="0"/>
        <v>0.13785279875634171</v>
      </c>
      <c r="E11" s="316">
        <v>10721</v>
      </c>
      <c r="F11" s="313">
        <v>74115</v>
      </c>
      <c r="G11" s="301">
        <f t="shared" si="1"/>
        <v>0.14465357889765904</v>
      </c>
      <c r="H11" s="316"/>
      <c r="I11" s="313"/>
      <c r="J11" s="301"/>
      <c r="K11" s="316">
        <v>17</v>
      </c>
      <c r="L11" s="313">
        <v>359</v>
      </c>
      <c r="M11" s="301">
        <f t="shared" si="2"/>
        <v>4.7353760445682451E-2</v>
      </c>
      <c r="N11" s="316">
        <v>0</v>
      </c>
      <c r="O11" s="313">
        <v>1</v>
      </c>
      <c r="P11" s="301">
        <f t="shared" ref="P11:P25" si="3">IF(O11=0, "NA", N11/O11)</f>
        <v>0</v>
      </c>
      <c r="Q11" s="316"/>
      <c r="R11" s="313"/>
      <c r="S11" s="301"/>
      <c r="T11" s="316">
        <f>SUM(Q11,N11,K11,H11,E11,B11)</f>
        <v>23862</v>
      </c>
      <c r="U11" s="313">
        <f>SUM(R11,O11,L11,I11,F11,C11)</f>
        <v>169678</v>
      </c>
      <c r="V11" s="301">
        <f>IF(U11=0, "NA", T11/U11)</f>
        <v>0.14063107768832731</v>
      </c>
    </row>
    <row r="12" spans="1:26">
      <c r="A12" s="312">
        <v>2004</v>
      </c>
      <c r="B12" s="316">
        <v>11813</v>
      </c>
      <c r="C12" s="313">
        <v>103283</v>
      </c>
      <c r="D12" s="301">
        <f t="shared" si="0"/>
        <v>0.11437506656468151</v>
      </c>
      <c r="E12" s="316">
        <v>11748</v>
      </c>
      <c r="F12" s="313">
        <v>100694</v>
      </c>
      <c r="G12" s="301">
        <f t="shared" si="1"/>
        <v>0.11667030806204938</v>
      </c>
      <c r="H12" s="316"/>
      <c r="I12" s="313"/>
      <c r="J12" s="301"/>
      <c r="K12" s="316">
        <v>16</v>
      </c>
      <c r="L12" s="313">
        <v>143</v>
      </c>
      <c r="M12" s="301">
        <f t="shared" si="2"/>
        <v>0.11188811188811189</v>
      </c>
      <c r="N12" s="316">
        <v>0</v>
      </c>
      <c r="O12" s="313">
        <v>3</v>
      </c>
      <c r="P12" s="301">
        <f t="shared" si="3"/>
        <v>0</v>
      </c>
      <c r="Q12" s="316"/>
      <c r="R12" s="313"/>
      <c r="S12" s="301"/>
      <c r="T12" s="316">
        <f t="shared" ref="T12:U25" si="4">SUM(Q12,N12,K12,H12,E12,B12)</f>
        <v>23577</v>
      </c>
      <c r="U12" s="313">
        <f t="shared" si="4"/>
        <v>204123</v>
      </c>
      <c r="V12" s="301">
        <f t="shared" ref="V12:V25" si="5">IF(U12=0, "NA", T12/U12)</f>
        <v>0.11550388736203171</v>
      </c>
    </row>
    <row r="13" spans="1:26">
      <c r="A13" s="312">
        <v>2005</v>
      </c>
      <c r="B13" s="316">
        <v>11365</v>
      </c>
      <c r="C13" s="313">
        <v>119028</v>
      </c>
      <c r="D13" s="301">
        <f t="shared" si="0"/>
        <v>9.5481735389992273E-2</v>
      </c>
      <c r="E13" s="316">
        <v>10501</v>
      </c>
      <c r="F13" s="313">
        <v>106095</v>
      </c>
      <c r="G13" s="301">
        <f t="shared" si="1"/>
        <v>9.8977331636740662E-2</v>
      </c>
      <c r="H13" s="316"/>
      <c r="I13" s="313"/>
      <c r="J13" s="301"/>
      <c r="K13" s="316">
        <v>19</v>
      </c>
      <c r="L13" s="313">
        <v>271</v>
      </c>
      <c r="M13" s="301">
        <f t="shared" si="2"/>
        <v>7.0110701107011064E-2</v>
      </c>
      <c r="N13" s="316">
        <v>0</v>
      </c>
      <c r="O13" s="313">
        <v>25</v>
      </c>
      <c r="P13" s="301">
        <f t="shared" si="3"/>
        <v>0</v>
      </c>
      <c r="Q13" s="316"/>
      <c r="R13" s="313"/>
      <c r="S13" s="301"/>
      <c r="T13" s="316">
        <f t="shared" si="4"/>
        <v>21885</v>
      </c>
      <c r="U13" s="313">
        <f t="shared" si="4"/>
        <v>225419</v>
      </c>
      <c r="V13" s="301">
        <f t="shared" si="5"/>
        <v>9.7085871199854498E-2</v>
      </c>
    </row>
    <row r="14" spans="1:26">
      <c r="A14" s="312">
        <v>2006</v>
      </c>
      <c r="B14" s="316">
        <v>9779</v>
      </c>
      <c r="C14" s="313">
        <v>117864</v>
      </c>
      <c r="D14" s="301">
        <f t="shared" si="0"/>
        <v>8.2968506074798068E-2</v>
      </c>
      <c r="E14" s="316">
        <v>8315</v>
      </c>
      <c r="F14" s="313">
        <v>105888</v>
      </c>
      <c r="G14" s="301">
        <f t="shared" si="1"/>
        <v>7.8526367482623149E-2</v>
      </c>
      <c r="H14" s="316"/>
      <c r="I14" s="313"/>
      <c r="J14" s="301"/>
      <c r="K14" s="316">
        <v>13</v>
      </c>
      <c r="L14" s="313">
        <v>250</v>
      </c>
      <c r="M14" s="301">
        <f t="shared" si="2"/>
        <v>5.1999999999999998E-2</v>
      </c>
      <c r="N14" s="316">
        <v>4</v>
      </c>
      <c r="O14" s="313">
        <v>38</v>
      </c>
      <c r="P14" s="301">
        <f t="shared" si="3"/>
        <v>0.10526315789473684</v>
      </c>
      <c r="Q14" s="316"/>
      <c r="R14" s="313"/>
      <c r="S14" s="301"/>
      <c r="T14" s="316">
        <f t="shared" si="4"/>
        <v>18111</v>
      </c>
      <c r="U14" s="313">
        <f t="shared" si="4"/>
        <v>224040</v>
      </c>
      <c r="V14" s="301">
        <f t="shared" si="5"/>
        <v>8.0838243170862342E-2</v>
      </c>
    </row>
    <row r="15" spans="1:26">
      <c r="A15" s="312">
        <v>2007</v>
      </c>
      <c r="B15" s="316">
        <v>7952</v>
      </c>
      <c r="C15" s="313">
        <v>139265</v>
      </c>
      <c r="D15" s="301">
        <f t="shared" si="0"/>
        <v>5.7099773812515707E-2</v>
      </c>
      <c r="E15" s="316">
        <v>6503</v>
      </c>
      <c r="F15" s="313">
        <v>106615</v>
      </c>
      <c r="G15" s="301">
        <f t="shared" si="1"/>
        <v>6.0995169535243636E-2</v>
      </c>
      <c r="H15" s="316"/>
      <c r="I15" s="313"/>
      <c r="J15" s="301"/>
      <c r="K15" s="316">
        <v>2</v>
      </c>
      <c r="L15" s="313">
        <v>32</v>
      </c>
      <c r="M15" s="301">
        <f t="shared" si="2"/>
        <v>6.25E-2</v>
      </c>
      <c r="N15" s="316">
        <v>3</v>
      </c>
      <c r="O15" s="313">
        <v>43</v>
      </c>
      <c r="P15" s="301">
        <f t="shared" si="3"/>
        <v>6.9767441860465115E-2</v>
      </c>
      <c r="Q15" s="316">
        <v>259</v>
      </c>
      <c r="R15" s="313">
        <v>2254</v>
      </c>
      <c r="S15" s="301">
        <f t="shared" ref="S15:S25" si="6">IF(R15=0, "NA", Q15/R15)</f>
        <v>0.11490683229813664</v>
      </c>
      <c r="T15" s="316">
        <f t="shared" si="4"/>
        <v>14719</v>
      </c>
      <c r="U15" s="313">
        <f t="shared" si="4"/>
        <v>248209</v>
      </c>
      <c r="V15" s="301">
        <f t="shared" si="5"/>
        <v>5.9300831154390048E-2</v>
      </c>
    </row>
    <row r="16" spans="1:26">
      <c r="A16" s="312">
        <v>2008</v>
      </c>
      <c r="B16" s="316">
        <v>6596</v>
      </c>
      <c r="C16" s="313">
        <v>131782</v>
      </c>
      <c r="D16" s="301">
        <f t="shared" si="0"/>
        <v>5.0052359199283664E-2</v>
      </c>
      <c r="E16" s="316">
        <v>5349</v>
      </c>
      <c r="F16" s="313">
        <v>112935</v>
      </c>
      <c r="G16" s="301">
        <f t="shared" si="1"/>
        <v>4.7363527692920709E-2</v>
      </c>
      <c r="H16" s="316">
        <v>952</v>
      </c>
      <c r="I16" s="313">
        <v>9213</v>
      </c>
      <c r="J16" s="301">
        <f t="shared" ref="J16:J25" si="7">IF(I16=0, "NA", H16/I16)</f>
        <v>0.10333224791056117</v>
      </c>
      <c r="K16" s="316">
        <v>5</v>
      </c>
      <c r="L16" s="313">
        <v>37</v>
      </c>
      <c r="M16" s="301">
        <f t="shared" si="2"/>
        <v>0.13513513513513514</v>
      </c>
      <c r="N16" s="316">
        <v>4</v>
      </c>
      <c r="O16" s="313">
        <v>58</v>
      </c>
      <c r="P16" s="301">
        <f t="shared" si="3"/>
        <v>6.8965517241379309E-2</v>
      </c>
      <c r="Q16" s="316">
        <v>370</v>
      </c>
      <c r="R16" s="313">
        <v>2646</v>
      </c>
      <c r="S16" s="301">
        <f t="shared" si="6"/>
        <v>0.13983371126228269</v>
      </c>
      <c r="T16" s="316">
        <f t="shared" si="4"/>
        <v>13276</v>
      </c>
      <c r="U16" s="313">
        <f t="shared" si="4"/>
        <v>256671</v>
      </c>
      <c r="V16" s="301">
        <f t="shared" si="5"/>
        <v>5.1723802065679413E-2</v>
      </c>
    </row>
    <row r="17" spans="1:26">
      <c r="A17" s="312">
        <v>2009</v>
      </c>
      <c r="B17" s="316">
        <v>4501</v>
      </c>
      <c r="C17" s="313">
        <v>118270</v>
      </c>
      <c r="D17" s="301">
        <f t="shared" si="0"/>
        <v>3.8056988247230909E-2</v>
      </c>
      <c r="E17" s="316">
        <v>3058</v>
      </c>
      <c r="F17" s="313">
        <v>75994</v>
      </c>
      <c r="G17" s="301">
        <f t="shared" si="1"/>
        <v>4.0240018948864385E-2</v>
      </c>
      <c r="H17" s="316">
        <v>606</v>
      </c>
      <c r="I17" s="313">
        <v>6050</v>
      </c>
      <c r="J17" s="301">
        <f t="shared" si="7"/>
        <v>0.10016528925619834</v>
      </c>
      <c r="K17" s="316">
        <v>108</v>
      </c>
      <c r="L17" s="313">
        <v>734</v>
      </c>
      <c r="M17" s="301">
        <f t="shared" si="2"/>
        <v>0.14713896457765668</v>
      </c>
      <c r="N17" s="316">
        <v>24</v>
      </c>
      <c r="O17" s="313">
        <v>157</v>
      </c>
      <c r="P17" s="301">
        <f t="shared" si="3"/>
        <v>0.15286624203821655</v>
      </c>
      <c r="Q17" s="316">
        <v>105</v>
      </c>
      <c r="R17" s="313">
        <v>938</v>
      </c>
      <c r="S17" s="301">
        <f t="shared" si="6"/>
        <v>0.11194029850746269</v>
      </c>
      <c r="T17" s="316">
        <f t="shared" si="4"/>
        <v>8402</v>
      </c>
      <c r="U17" s="313">
        <f t="shared" si="4"/>
        <v>202143</v>
      </c>
      <c r="V17" s="301">
        <f t="shared" si="5"/>
        <v>4.1564634936653758E-2</v>
      </c>
    </row>
    <row r="18" spans="1:26">
      <c r="A18" s="312">
        <v>2010</v>
      </c>
      <c r="B18" s="316">
        <v>4109</v>
      </c>
      <c r="C18" s="313">
        <v>137189</v>
      </c>
      <c r="D18" s="301">
        <f t="shared" si="0"/>
        <v>2.9951380941620684E-2</v>
      </c>
      <c r="E18" s="316">
        <v>3277</v>
      </c>
      <c r="F18" s="313">
        <v>108330</v>
      </c>
      <c r="G18" s="301">
        <f t="shared" si="1"/>
        <v>3.0250161543432106E-2</v>
      </c>
      <c r="H18" s="316">
        <v>517</v>
      </c>
      <c r="I18" s="313">
        <v>5950</v>
      </c>
      <c r="J18" s="301">
        <f t="shared" si="7"/>
        <v>8.6890756302521008E-2</v>
      </c>
      <c r="K18" s="316">
        <v>255</v>
      </c>
      <c r="L18" s="313">
        <v>1544</v>
      </c>
      <c r="M18" s="301">
        <f t="shared" si="2"/>
        <v>0.16515544041450778</v>
      </c>
      <c r="N18" s="316">
        <v>44</v>
      </c>
      <c r="O18" s="313">
        <v>256</v>
      </c>
      <c r="P18" s="301">
        <f t="shared" si="3"/>
        <v>0.171875</v>
      </c>
      <c r="Q18" s="316">
        <v>133</v>
      </c>
      <c r="R18" s="313">
        <v>970</v>
      </c>
      <c r="S18" s="301">
        <f t="shared" si="6"/>
        <v>0.13711340206185568</v>
      </c>
      <c r="T18" s="316">
        <f t="shared" si="4"/>
        <v>8335</v>
      </c>
      <c r="U18" s="313">
        <f t="shared" si="4"/>
        <v>254239</v>
      </c>
      <c r="V18" s="301">
        <f t="shared" si="5"/>
        <v>3.278411258697525E-2</v>
      </c>
    </row>
    <row r="19" spans="1:26">
      <c r="A19" s="312">
        <v>2011</v>
      </c>
      <c r="B19" s="316">
        <v>3632</v>
      </c>
      <c r="C19" s="313">
        <v>129375</v>
      </c>
      <c r="D19" s="301">
        <f t="shared" si="0"/>
        <v>2.807342995169082E-2</v>
      </c>
      <c r="E19" s="316">
        <v>3315</v>
      </c>
      <c r="F19" s="313">
        <v>136138</v>
      </c>
      <c r="G19" s="301">
        <f t="shared" si="1"/>
        <v>2.4350291615860376E-2</v>
      </c>
      <c r="H19" s="316">
        <v>706</v>
      </c>
      <c r="I19" s="313">
        <v>9625</v>
      </c>
      <c r="J19" s="301">
        <f t="shared" si="7"/>
        <v>7.3350649350649347E-2</v>
      </c>
      <c r="K19" s="316">
        <v>163</v>
      </c>
      <c r="L19" s="313">
        <v>1547</v>
      </c>
      <c r="M19" s="301">
        <f t="shared" si="2"/>
        <v>0.10536522301228184</v>
      </c>
      <c r="N19" s="316">
        <v>54</v>
      </c>
      <c r="O19" s="313">
        <v>467</v>
      </c>
      <c r="P19" s="301">
        <f t="shared" si="3"/>
        <v>0.11563169164882227</v>
      </c>
      <c r="Q19" s="316">
        <v>486</v>
      </c>
      <c r="R19" s="313">
        <v>2571</v>
      </c>
      <c r="S19" s="301">
        <f t="shared" si="6"/>
        <v>0.18903150525087514</v>
      </c>
      <c r="T19" s="316">
        <f t="shared" si="4"/>
        <v>8356</v>
      </c>
      <c r="U19" s="313">
        <f t="shared" si="4"/>
        <v>279723</v>
      </c>
      <c r="V19" s="301">
        <f t="shared" si="5"/>
        <v>2.9872409490817702E-2</v>
      </c>
    </row>
    <row r="20" spans="1:26">
      <c r="A20" s="312">
        <v>2012</v>
      </c>
      <c r="B20" s="316">
        <v>3721</v>
      </c>
      <c r="C20" s="313">
        <v>156609</v>
      </c>
      <c r="D20" s="301">
        <f t="shared" si="0"/>
        <v>2.3759809461780614E-2</v>
      </c>
      <c r="E20" s="316">
        <v>2484</v>
      </c>
      <c r="F20" s="313">
        <v>129373</v>
      </c>
      <c r="G20" s="301">
        <f t="shared" si="1"/>
        <v>1.9200296816182665E-2</v>
      </c>
      <c r="H20" s="316">
        <v>506</v>
      </c>
      <c r="I20" s="313">
        <v>9906</v>
      </c>
      <c r="J20" s="301">
        <f t="shared" si="7"/>
        <v>5.1080153442358167E-2</v>
      </c>
      <c r="K20" s="316">
        <v>138</v>
      </c>
      <c r="L20" s="313">
        <v>2040</v>
      </c>
      <c r="M20" s="301">
        <f t="shared" si="2"/>
        <v>6.7647058823529407E-2</v>
      </c>
      <c r="N20" s="316">
        <v>76</v>
      </c>
      <c r="O20" s="313">
        <v>711</v>
      </c>
      <c r="P20" s="301">
        <f t="shared" si="3"/>
        <v>0.10689170182841069</v>
      </c>
      <c r="Q20" s="316">
        <v>361</v>
      </c>
      <c r="R20" s="313">
        <v>2220</v>
      </c>
      <c r="S20" s="301">
        <f t="shared" si="6"/>
        <v>0.16261261261261262</v>
      </c>
      <c r="T20" s="316">
        <f t="shared" si="4"/>
        <v>7286</v>
      </c>
      <c r="U20" s="313">
        <f t="shared" si="4"/>
        <v>300859</v>
      </c>
      <c r="V20" s="301">
        <f t="shared" si="5"/>
        <v>2.4217324394483795E-2</v>
      </c>
    </row>
    <row r="21" spans="1:26">
      <c r="A21" s="312">
        <v>2013</v>
      </c>
      <c r="B21" s="316">
        <v>4292</v>
      </c>
      <c r="C21" s="313">
        <v>175034</v>
      </c>
      <c r="D21" s="301">
        <f t="shared" si="0"/>
        <v>2.4520950215386726E-2</v>
      </c>
      <c r="E21" s="316">
        <v>2066</v>
      </c>
      <c r="F21" s="313">
        <v>138224</v>
      </c>
      <c r="G21" s="301">
        <f t="shared" si="1"/>
        <v>1.4946753096423198E-2</v>
      </c>
      <c r="H21" s="316">
        <v>363</v>
      </c>
      <c r="I21" s="313">
        <v>9026</v>
      </c>
      <c r="J21" s="301">
        <f t="shared" si="7"/>
        <v>4.0217150454243296E-2</v>
      </c>
      <c r="K21" s="316">
        <v>120</v>
      </c>
      <c r="L21" s="313">
        <v>2063</v>
      </c>
      <c r="M21" s="301">
        <f t="shared" si="2"/>
        <v>5.8167716917111006E-2</v>
      </c>
      <c r="N21" s="316">
        <v>47</v>
      </c>
      <c r="O21" s="313">
        <v>504</v>
      </c>
      <c r="P21" s="301">
        <f t="shared" si="3"/>
        <v>9.3253968253968256E-2</v>
      </c>
      <c r="Q21" s="316">
        <v>256</v>
      </c>
      <c r="R21" s="313">
        <v>1826</v>
      </c>
      <c r="S21" s="301">
        <f t="shared" si="6"/>
        <v>0.14019715224534501</v>
      </c>
      <c r="T21" s="316">
        <f t="shared" si="4"/>
        <v>7144</v>
      </c>
      <c r="U21" s="313">
        <f t="shared" si="4"/>
        <v>326677</v>
      </c>
      <c r="V21" s="301">
        <f t="shared" si="5"/>
        <v>2.1868695990228882E-2</v>
      </c>
    </row>
    <row r="22" spans="1:26">
      <c r="A22" s="312">
        <v>2014</v>
      </c>
      <c r="B22" s="316">
        <v>2532</v>
      </c>
      <c r="C22" s="313">
        <v>155374</v>
      </c>
      <c r="D22" s="301">
        <f t="shared" si="0"/>
        <v>1.6296162807162073E-2</v>
      </c>
      <c r="E22" s="316">
        <v>1982</v>
      </c>
      <c r="F22" s="313">
        <v>164671</v>
      </c>
      <c r="G22" s="301">
        <f t="shared" si="1"/>
        <v>1.2036120506950222E-2</v>
      </c>
      <c r="H22" s="316">
        <v>293</v>
      </c>
      <c r="I22" s="313">
        <v>10467</v>
      </c>
      <c r="J22" s="301">
        <f t="shared" si="7"/>
        <v>2.7992739084742525E-2</v>
      </c>
      <c r="K22" s="316">
        <v>86</v>
      </c>
      <c r="L22" s="313">
        <v>2806</v>
      </c>
      <c r="M22" s="301">
        <f t="shared" si="2"/>
        <v>3.0648610121168925E-2</v>
      </c>
      <c r="N22" s="316">
        <v>66</v>
      </c>
      <c r="O22" s="313">
        <v>1255</v>
      </c>
      <c r="P22" s="301">
        <f t="shared" si="3"/>
        <v>5.2589641434262951E-2</v>
      </c>
      <c r="Q22" s="316">
        <v>201</v>
      </c>
      <c r="R22" s="313">
        <v>1961</v>
      </c>
      <c r="S22" s="301">
        <f t="shared" si="6"/>
        <v>0.10249872514023457</v>
      </c>
      <c r="T22" s="316">
        <f t="shared" si="4"/>
        <v>5160</v>
      </c>
      <c r="U22" s="313">
        <f t="shared" si="4"/>
        <v>336534</v>
      </c>
      <c r="V22" s="301">
        <f t="shared" si="5"/>
        <v>1.5332774697355988E-2</v>
      </c>
    </row>
    <row r="23" spans="1:26">
      <c r="A23" s="312">
        <v>2015</v>
      </c>
      <c r="B23" s="316">
        <v>2326</v>
      </c>
      <c r="C23" s="313">
        <v>153764</v>
      </c>
      <c r="D23" s="301">
        <f t="shared" si="0"/>
        <v>1.5127077859577015E-2</v>
      </c>
      <c r="E23" s="316">
        <v>1433</v>
      </c>
      <c r="F23" s="313">
        <v>179395</v>
      </c>
      <c r="G23" s="301">
        <f t="shared" si="1"/>
        <v>7.9879595306446664E-3</v>
      </c>
      <c r="H23" s="316">
        <v>385</v>
      </c>
      <c r="I23" s="313">
        <v>17593</v>
      </c>
      <c r="J23" s="301">
        <f t="shared" si="7"/>
        <v>2.1883703745807993E-2</v>
      </c>
      <c r="K23" s="316">
        <v>31</v>
      </c>
      <c r="L23" s="313">
        <v>1350</v>
      </c>
      <c r="M23" s="301">
        <f t="shared" si="2"/>
        <v>2.2962962962962963E-2</v>
      </c>
      <c r="N23" s="316">
        <v>37</v>
      </c>
      <c r="O23" s="313">
        <v>1193</v>
      </c>
      <c r="P23" s="301">
        <f t="shared" si="3"/>
        <v>3.1014249790444259E-2</v>
      </c>
      <c r="Q23" s="316">
        <v>213</v>
      </c>
      <c r="R23" s="313">
        <v>3302</v>
      </c>
      <c r="S23" s="301">
        <f t="shared" si="6"/>
        <v>6.4506359781950337E-2</v>
      </c>
      <c r="T23" s="316">
        <f t="shared" si="4"/>
        <v>4425</v>
      </c>
      <c r="U23" s="313">
        <f t="shared" si="4"/>
        <v>356597</v>
      </c>
      <c r="V23" s="301">
        <f t="shared" si="5"/>
        <v>1.240896586342566E-2</v>
      </c>
    </row>
    <row r="24" spans="1:26">
      <c r="A24" s="312">
        <v>2016</v>
      </c>
      <c r="B24" s="316">
        <v>840</v>
      </c>
      <c r="C24" s="313">
        <v>33593</v>
      </c>
      <c r="D24" s="301">
        <f t="shared" si="0"/>
        <v>2.5005209418628882E-2</v>
      </c>
      <c r="E24" s="316">
        <v>454</v>
      </c>
      <c r="F24" s="313">
        <v>34259</v>
      </c>
      <c r="G24" s="301">
        <f t="shared" si="1"/>
        <v>1.3251992177238098E-2</v>
      </c>
      <c r="H24" s="316">
        <v>68</v>
      </c>
      <c r="I24" s="313">
        <v>1998</v>
      </c>
      <c r="J24" s="301">
        <f t="shared" si="7"/>
        <v>3.4034034034034037E-2</v>
      </c>
      <c r="K24" s="316">
        <v>11</v>
      </c>
      <c r="L24" s="313">
        <v>118</v>
      </c>
      <c r="M24" s="301">
        <f t="shared" si="2"/>
        <v>9.3220338983050849E-2</v>
      </c>
      <c r="N24" s="316">
        <v>8</v>
      </c>
      <c r="O24" s="313">
        <v>157</v>
      </c>
      <c r="P24" s="301">
        <f t="shared" si="3"/>
        <v>5.0955414012738856E-2</v>
      </c>
      <c r="Q24" s="316">
        <v>41</v>
      </c>
      <c r="R24" s="313">
        <v>353</v>
      </c>
      <c r="S24" s="301">
        <f t="shared" si="6"/>
        <v>0.11614730878186968</v>
      </c>
      <c r="T24" s="316">
        <f t="shared" si="4"/>
        <v>1422</v>
      </c>
      <c r="U24" s="313">
        <f t="shared" si="4"/>
        <v>70478</v>
      </c>
      <c r="V24" s="301">
        <f t="shared" si="5"/>
        <v>2.0176508981526151E-2</v>
      </c>
    </row>
    <row r="25" spans="1:26" ht="13.5" thickBot="1">
      <c r="A25" s="312">
        <v>2017</v>
      </c>
      <c r="B25" s="318">
        <v>67</v>
      </c>
      <c r="C25" s="317">
        <v>575</v>
      </c>
      <c r="D25" s="303">
        <f t="shared" si="0"/>
        <v>0.11652173913043479</v>
      </c>
      <c r="E25" s="318">
        <v>21</v>
      </c>
      <c r="F25" s="313">
        <v>109</v>
      </c>
      <c r="G25" s="303">
        <f t="shared" si="1"/>
        <v>0.19266055045871561</v>
      </c>
      <c r="H25" s="318">
        <v>0</v>
      </c>
      <c r="I25" s="317">
        <v>3</v>
      </c>
      <c r="J25" s="303">
        <f t="shared" si="7"/>
        <v>0</v>
      </c>
      <c r="K25" s="318">
        <v>0</v>
      </c>
      <c r="L25" s="317">
        <v>0</v>
      </c>
      <c r="M25" s="303" t="str">
        <f t="shared" si="2"/>
        <v>NA</v>
      </c>
      <c r="N25" s="318">
        <v>0</v>
      </c>
      <c r="O25" s="317">
        <v>0</v>
      </c>
      <c r="P25" s="303" t="str">
        <f t="shared" si="3"/>
        <v>NA</v>
      </c>
      <c r="Q25" s="318">
        <v>0</v>
      </c>
      <c r="R25" s="317">
        <v>2</v>
      </c>
      <c r="S25" s="303">
        <f t="shared" si="6"/>
        <v>0</v>
      </c>
      <c r="T25" s="318">
        <f>SUM(Q25,N25,K25,H25,E25,B25)</f>
        <v>88</v>
      </c>
      <c r="U25" s="317">
        <f t="shared" si="4"/>
        <v>689</v>
      </c>
      <c r="V25" s="303">
        <f t="shared" si="5"/>
        <v>0.12772133526850507</v>
      </c>
    </row>
    <row r="26" spans="1:26" ht="13.5" thickBot="1">
      <c r="A26" s="274" t="s">
        <v>6</v>
      </c>
      <c r="B26" s="115">
        <f>SUM(B10:B25)</f>
        <v>100638</v>
      </c>
      <c r="C26" s="161">
        <f>SUM(C10:C25)</f>
        <v>1845387</v>
      </c>
      <c r="D26" s="42">
        <f>B26/C26</f>
        <v>5.4534902435098981E-2</v>
      </c>
      <c r="E26" s="115">
        <f>SUM(E10:E25)</f>
        <v>81443</v>
      </c>
      <c r="F26" s="161">
        <f>SUM(F10:F25)</f>
        <v>1632614</v>
      </c>
      <c r="G26" s="42">
        <f>E26/F26</f>
        <v>4.9885030999366663E-2</v>
      </c>
      <c r="H26" s="115">
        <f>SUM(H10:H25)</f>
        <v>4396</v>
      </c>
      <c r="I26" s="161">
        <f>SUM(I10:I25)</f>
        <v>79831</v>
      </c>
      <c r="J26" s="42">
        <f>H26/I26</f>
        <v>5.5066327617091106E-2</v>
      </c>
      <c r="K26" s="115">
        <f>SUM(K10:K25)</f>
        <v>1013</v>
      </c>
      <c r="L26" s="161">
        <f>SUM(L10:L25)</f>
        <v>13586</v>
      </c>
      <c r="M26" s="42">
        <f>K26/L26</f>
        <v>7.4562049168261452E-2</v>
      </c>
      <c r="N26" s="115">
        <f>SUM(N10:N25)</f>
        <v>367</v>
      </c>
      <c r="O26" s="161">
        <f>SUM(O10:O25)</f>
        <v>4868</v>
      </c>
      <c r="P26" s="42">
        <f>N26/O26</f>
        <v>7.5390304026294166E-2</v>
      </c>
      <c r="Q26" s="115">
        <f>SUM(Q10:Q25)</f>
        <v>2425</v>
      </c>
      <c r="R26" s="161">
        <f>SUM(R10:R25)</f>
        <v>19043</v>
      </c>
      <c r="S26" s="42">
        <f>Q26/R26</f>
        <v>0.12734338076983667</v>
      </c>
      <c r="T26" s="115">
        <f>SUM(T10:T25)</f>
        <v>190282</v>
      </c>
      <c r="U26" s="161">
        <f>SUM(U10:U25)</f>
        <v>3595329</v>
      </c>
      <c r="V26" s="42">
        <f>T26/U26</f>
        <v>5.2924781014477396E-2</v>
      </c>
    </row>
    <row r="27" spans="1:26">
      <c r="A27" s="407"/>
      <c r="B27" s="384"/>
      <c r="C27" s="384"/>
      <c r="D27" s="327"/>
      <c r="E27" s="384"/>
      <c r="F27" s="384"/>
      <c r="G27" s="327"/>
      <c r="H27" s="384"/>
      <c r="I27" s="384"/>
      <c r="J27" s="327"/>
      <c r="K27" s="384"/>
      <c r="L27" s="384"/>
      <c r="M27" s="327"/>
      <c r="N27" s="384"/>
      <c r="O27" s="384"/>
      <c r="P27" s="327"/>
      <c r="Q27" s="384"/>
      <c r="R27" s="384"/>
      <c r="S27" s="327"/>
      <c r="T27" s="384"/>
      <c r="U27" s="384"/>
      <c r="V27" s="327"/>
      <c r="Z27" s="384"/>
    </row>
    <row r="28" spans="1:26">
      <c r="A28" s="385"/>
      <c r="L28" s="408"/>
      <c r="M28" s="408"/>
      <c r="Q28" s="408"/>
      <c r="R28" s="408"/>
    </row>
    <row r="29" spans="1:26">
      <c r="T29" s="294"/>
      <c r="U29" s="294"/>
      <c r="V29" s="294"/>
      <c r="W29" s="294"/>
      <c r="X29" s="294"/>
      <c r="Y29" s="294"/>
    </row>
    <row r="30" spans="1:26">
      <c r="Z30" s="294"/>
    </row>
    <row r="31" spans="1:26">
      <c r="Z31" s="294"/>
    </row>
    <row r="32" spans="1:26">
      <c r="Z32" s="294"/>
    </row>
    <row r="33" spans="26:26">
      <c r="Z33" s="294"/>
    </row>
    <row r="34" spans="26:26">
      <c r="Z34" s="294"/>
    </row>
    <row r="35" spans="26:26">
      <c r="Z35" s="294"/>
    </row>
    <row r="36" spans="26:26">
      <c r="Z36" s="294"/>
    </row>
    <row r="37" spans="26:26">
      <c r="Z37" s="294"/>
    </row>
    <row r="38" spans="26:26">
      <c r="Z38" s="294"/>
    </row>
    <row r="39" spans="26:26">
      <c r="Z39" s="294"/>
    </row>
    <row r="40" spans="26:26">
      <c r="Z40" s="294"/>
    </row>
    <row r="41" spans="26:26">
      <c r="Z41" s="294"/>
    </row>
    <row r="42" spans="26:26">
      <c r="Z42" s="294"/>
    </row>
    <row r="43" spans="26:26">
      <c r="Z43" s="294"/>
    </row>
    <row r="44" spans="26:26">
      <c r="Z44" s="294"/>
    </row>
    <row r="45" spans="26:26">
      <c r="Z45" s="294"/>
    </row>
    <row r="46" spans="26:26">
      <c r="Z46" s="294"/>
    </row>
    <row r="47" spans="26:26">
      <c r="Z47" s="294"/>
    </row>
    <row r="48" spans="26:26">
      <c r="Z48" s="294"/>
    </row>
    <row r="49" spans="26:26">
      <c r="Z49" s="294"/>
    </row>
    <row r="50" spans="26:26">
      <c r="Z50" s="294"/>
    </row>
    <row r="51" spans="26:26">
      <c r="Z51" s="294"/>
    </row>
    <row r="52" spans="26:26">
      <c r="Z52" s="294"/>
    </row>
    <row r="53" spans="26:26">
      <c r="Z53" s="294"/>
    </row>
    <row r="54" spans="26:26">
      <c r="Z54" s="294"/>
    </row>
    <row r="55" spans="26:26">
      <c r="Z55" s="294"/>
    </row>
    <row r="56" spans="26:26">
      <c r="Z56" s="294"/>
    </row>
    <row r="57" spans="26:26">
      <c r="Z57" s="294"/>
    </row>
    <row r="58" spans="26:26">
      <c r="Z58" s="294"/>
    </row>
    <row r="59" spans="26:26">
      <c r="Z59" s="294"/>
    </row>
    <row r="60" spans="26:26">
      <c r="Z60" s="294"/>
    </row>
    <row r="61" spans="26:26">
      <c r="Z61" s="294"/>
    </row>
  </sheetData>
  <mergeCells count="9">
    <mergeCell ref="A4:V6"/>
    <mergeCell ref="A8:A9"/>
    <mergeCell ref="N8:P8"/>
    <mergeCell ref="Q8:S8"/>
    <mergeCell ref="T8:V8"/>
    <mergeCell ref="B8:D8"/>
    <mergeCell ref="E8:G8"/>
    <mergeCell ref="H8:J8"/>
    <mergeCell ref="K8:M8"/>
  </mergeCells>
  <phoneticPr fontId="0" type="noConversion"/>
  <pageMargins left="0.75" right="0.75" top="1" bottom="1" header="0.5" footer="0.5"/>
  <pageSetup scale="48" orientation="landscape" r:id="rId1"/>
  <headerFooter alignWithMargins="0">
    <oddFooter>&amp;C&amp;14B-&amp;P-4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4:P30"/>
  <sheetViews>
    <sheetView topLeftCell="A19" zoomScale="75" workbookViewId="0">
      <selection activeCell="B32" sqref="B32"/>
    </sheetView>
  </sheetViews>
  <sheetFormatPr defaultRowHeight="12.75"/>
  <cols>
    <col min="2" max="2" width="10.28515625" bestFit="1" customWidth="1"/>
    <col min="3" max="3" width="11.28515625" bestFit="1" customWidth="1"/>
    <col min="4" max="4" width="9.28515625" bestFit="1" customWidth="1"/>
    <col min="5" max="6" width="10.28515625" bestFit="1" customWidth="1"/>
    <col min="7" max="8" width="11.28515625" bestFit="1" customWidth="1"/>
    <col min="9" max="9" width="12.85546875" bestFit="1" customWidth="1"/>
    <col min="10" max="10" width="10.140625" customWidth="1"/>
    <col min="11" max="11" width="9.28515625" bestFit="1" customWidth="1"/>
    <col min="12" max="13" width="10.28515625" bestFit="1" customWidth="1"/>
    <col min="14" max="14" width="11.28515625" bestFit="1" customWidth="1"/>
    <col min="15" max="15" width="12.85546875" bestFit="1" customWidth="1"/>
    <col min="16" max="16" width="10.28515625" bestFit="1" customWidth="1"/>
  </cols>
  <sheetData>
    <row r="4" spans="1:16">
      <c r="A4" s="14"/>
      <c r="B4" s="574" t="s">
        <v>32</v>
      </c>
      <c r="C4" s="574"/>
      <c r="D4" s="574" t="s">
        <v>30</v>
      </c>
      <c r="E4" s="574"/>
      <c r="F4" s="574" t="s">
        <v>31</v>
      </c>
      <c r="G4" s="574"/>
      <c r="H4" s="574" t="s">
        <v>34</v>
      </c>
      <c r="I4" s="574"/>
      <c r="J4" s="574"/>
      <c r="K4" s="574" t="s">
        <v>35</v>
      </c>
      <c r="L4" s="574"/>
      <c r="M4" s="574"/>
      <c r="N4" s="574" t="s">
        <v>36</v>
      </c>
      <c r="O4" s="574"/>
      <c r="P4" s="574"/>
    </row>
    <row r="5" spans="1:16">
      <c r="A5" s="14"/>
      <c r="B5" s="15" t="s">
        <v>28</v>
      </c>
      <c r="C5" s="15" t="s">
        <v>29</v>
      </c>
      <c r="D5" s="15" t="s">
        <v>28</v>
      </c>
      <c r="E5" s="15" t="s">
        <v>29</v>
      </c>
      <c r="F5" s="15" t="s">
        <v>28</v>
      </c>
      <c r="G5" s="15" t="s">
        <v>29</v>
      </c>
      <c r="H5" s="15" t="s">
        <v>28</v>
      </c>
      <c r="I5" s="15" t="s">
        <v>29</v>
      </c>
      <c r="J5" s="15" t="s">
        <v>37</v>
      </c>
      <c r="K5" s="15" t="s">
        <v>28</v>
      </c>
      <c r="L5" s="15" t="s">
        <v>29</v>
      </c>
      <c r="M5" s="15" t="s">
        <v>37</v>
      </c>
      <c r="N5" s="15" t="s">
        <v>28</v>
      </c>
      <c r="O5" s="15" t="s">
        <v>29</v>
      </c>
      <c r="P5" s="26" t="s">
        <v>38</v>
      </c>
    </row>
    <row r="6" spans="1:16">
      <c r="A6" s="13">
        <v>1984</v>
      </c>
      <c r="B6" s="16" t="e">
        <f>#REF!</f>
        <v>#REF!</v>
      </c>
      <c r="C6" s="16" t="e">
        <f>#REF!</f>
        <v>#REF!</v>
      </c>
      <c r="D6" s="16" t="e">
        <f>#REF!</f>
        <v>#REF!</v>
      </c>
      <c r="E6" s="16" t="e">
        <f>#REF!</f>
        <v>#REF!</v>
      </c>
      <c r="F6" s="16"/>
      <c r="G6" s="16"/>
      <c r="H6" s="17" t="e">
        <f>B6+D6+F6</f>
        <v>#REF!</v>
      </c>
      <c r="I6" s="17" t="e">
        <f>C6+E6+G6</f>
        <v>#REF!</v>
      </c>
      <c r="J6" s="18" t="e">
        <f>H6/I6</f>
        <v>#REF!</v>
      </c>
      <c r="K6" s="16" t="e">
        <f>#REF!</f>
        <v>#REF!</v>
      </c>
      <c r="L6" s="16" t="e">
        <f>#REF!</f>
        <v>#REF!</v>
      </c>
      <c r="M6" s="18" t="e">
        <f t="shared" ref="M6:M17" si="0">K6/L6</f>
        <v>#REF!</v>
      </c>
      <c r="N6" s="17" t="e">
        <f t="shared" ref="N6:N17" si="1">H6+K6</f>
        <v>#REF!</v>
      </c>
      <c r="O6" s="17" t="e">
        <f t="shared" ref="O6:O17" si="2">I6+L6</f>
        <v>#REF!</v>
      </c>
      <c r="P6" s="18" t="e">
        <f t="shared" ref="P6:P17" si="3">N6/O6</f>
        <v>#REF!</v>
      </c>
    </row>
    <row r="7" spans="1:16">
      <c r="A7" s="13">
        <v>1985</v>
      </c>
      <c r="B7" s="16" t="e">
        <f>#REF!</f>
        <v>#REF!</v>
      </c>
      <c r="C7" s="16" t="e">
        <f>#REF!</f>
        <v>#REF!</v>
      </c>
      <c r="D7" s="16" t="e">
        <f>#REF!</f>
        <v>#REF!</v>
      </c>
      <c r="E7" s="16" t="e">
        <f>#REF!</f>
        <v>#REF!</v>
      </c>
      <c r="F7" s="16"/>
      <c r="G7" s="16"/>
      <c r="H7" s="17" t="e">
        <f t="shared" ref="H7:H17" si="4">B7+D7+F7</f>
        <v>#REF!</v>
      </c>
      <c r="I7" s="17" t="e">
        <f t="shared" ref="I7:I17" si="5">C7+E7+G7</f>
        <v>#REF!</v>
      </c>
      <c r="J7" s="18" t="e">
        <f t="shared" ref="J7:J17" si="6">H7/I7</f>
        <v>#REF!</v>
      </c>
      <c r="K7" s="16" t="e">
        <f>#REF!</f>
        <v>#REF!</v>
      </c>
      <c r="L7" s="16" t="e">
        <f>#REF!</f>
        <v>#REF!</v>
      </c>
      <c r="M7" s="18" t="e">
        <f t="shared" si="0"/>
        <v>#REF!</v>
      </c>
      <c r="N7" s="17" t="e">
        <f t="shared" si="1"/>
        <v>#REF!</v>
      </c>
      <c r="O7" s="17" t="e">
        <f t="shared" si="2"/>
        <v>#REF!</v>
      </c>
      <c r="P7" s="18" t="e">
        <f t="shared" si="3"/>
        <v>#REF!</v>
      </c>
    </row>
    <row r="8" spans="1:16">
      <c r="A8" s="13">
        <v>1986</v>
      </c>
      <c r="B8" s="16" t="e">
        <f>#REF!</f>
        <v>#REF!</v>
      </c>
      <c r="C8" s="16" t="e">
        <f>#REF!</f>
        <v>#REF!</v>
      </c>
      <c r="D8" s="16" t="e">
        <f>#REF!</f>
        <v>#REF!</v>
      </c>
      <c r="E8" s="16" t="e">
        <f>#REF!</f>
        <v>#REF!</v>
      </c>
      <c r="F8" s="16"/>
      <c r="G8" s="16"/>
      <c r="H8" s="17" t="e">
        <f t="shared" si="4"/>
        <v>#REF!</v>
      </c>
      <c r="I8" s="17" t="e">
        <f t="shared" si="5"/>
        <v>#REF!</v>
      </c>
      <c r="J8" s="18" t="e">
        <f t="shared" si="6"/>
        <v>#REF!</v>
      </c>
      <c r="K8" s="16" t="e">
        <f>#REF!</f>
        <v>#REF!</v>
      </c>
      <c r="L8" s="16" t="e">
        <f>#REF!</f>
        <v>#REF!</v>
      </c>
      <c r="M8" s="18" t="e">
        <f t="shared" si="0"/>
        <v>#REF!</v>
      </c>
      <c r="N8" s="17" t="e">
        <f t="shared" si="1"/>
        <v>#REF!</v>
      </c>
      <c r="O8" s="17" t="e">
        <f t="shared" si="2"/>
        <v>#REF!</v>
      </c>
      <c r="P8" s="18" t="e">
        <f t="shared" si="3"/>
        <v>#REF!</v>
      </c>
    </row>
    <row r="9" spans="1:16">
      <c r="A9" s="13">
        <v>1987</v>
      </c>
      <c r="B9" s="16" t="e">
        <f>#REF!</f>
        <v>#REF!</v>
      </c>
      <c r="C9" s="16" t="e">
        <f>#REF!</f>
        <v>#REF!</v>
      </c>
      <c r="D9" s="16" t="e">
        <f>#REF!</f>
        <v>#REF!</v>
      </c>
      <c r="E9" s="16" t="e">
        <f>#REF!</f>
        <v>#REF!</v>
      </c>
      <c r="F9" s="16"/>
      <c r="G9" s="16"/>
      <c r="H9" s="17" t="e">
        <f t="shared" si="4"/>
        <v>#REF!</v>
      </c>
      <c r="I9" s="17" t="e">
        <f t="shared" si="5"/>
        <v>#REF!</v>
      </c>
      <c r="J9" s="18" t="e">
        <f t="shared" si="6"/>
        <v>#REF!</v>
      </c>
      <c r="K9" s="16" t="e">
        <f>#REF!</f>
        <v>#REF!</v>
      </c>
      <c r="L9" s="16" t="e">
        <f>#REF!</f>
        <v>#REF!</v>
      </c>
      <c r="M9" s="18" t="e">
        <f t="shared" si="0"/>
        <v>#REF!</v>
      </c>
      <c r="N9" s="17" t="e">
        <f t="shared" si="1"/>
        <v>#REF!</v>
      </c>
      <c r="O9" s="17" t="e">
        <f t="shared" si="2"/>
        <v>#REF!</v>
      </c>
      <c r="P9" s="18" t="e">
        <f t="shared" si="3"/>
        <v>#REF!</v>
      </c>
    </row>
    <row r="10" spans="1:16">
      <c r="A10" s="13">
        <v>1988</v>
      </c>
      <c r="B10" s="16" t="e">
        <f>#REF!</f>
        <v>#REF!</v>
      </c>
      <c r="C10" s="16" t="e">
        <f>#REF!</f>
        <v>#REF!</v>
      </c>
      <c r="D10" s="16" t="e">
        <f>#REF!</f>
        <v>#REF!</v>
      </c>
      <c r="E10" s="16" t="e">
        <f>#REF!</f>
        <v>#REF!</v>
      </c>
      <c r="F10" s="16"/>
      <c r="G10" s="16"/>
      <c r="H10" s="17" t="e">
        <f t="shared" si="4"/>
        <v>#REF!</v>
      </c>
      <c r="I10" s="17" t="e">
        <f t="shared" si="5"/>
        <v>#REF!</v>
      </c>
      <c r="J10" s="18" t="e">
        <f t="shared" si="6"/>
        <v>#REF!</v>
      </c>
      <c r="K10" s="16" t="e">
        <f>#REF!</f>
        <v>#REF!</v>
      </c>
      <c r="L10" s="16" t="e">
        <f>#REF!</f>
        <v>#REF!</v>
      </c>
      <c r="M10" s="18" t="e">
        <f t="shared" si="0"/>
        <v>#REF!</v>
      </c>
      <c r="N10" s="17" t="e">
        <f t="shared" si="1"/>
        <v>#REF!</v>
      </c>
      <c r="O10" s="17" t="e">
        <f t="shared" si="2"/>
        <v>#REF!</v>
      </c>
      <c r="P10" s="18" t="e">
        <f t="shared" si="3"/>
        <v>#REF!</v>
      </c>
    </row>
    <row r="11" spans="1:16">
      <c r="A11" s="13">
        <v>1989</v>
      </c>
      <c r="B11" s="16" t="e">
        <f>#REF!</f>
        <v>#REF!</v>
      </c>
      <c r="C11" s="16" t="e">
        <f>#REF!</f>
        <v>#REF!</v>
      </c>
      <c r="D11" s="16" t="e">
        <f>#REF!</f>
        <v>#REF!</v>
      </c>
      <c r="E11" s="16" t="e">
        <f>#REF!</f>
        <v>#REF!</v>
      </c>
      <c r="F11" s="16"/>
      <c r="G11" s="16"/>
      <c r="H11" s="17" t="e">
        <f t="shared" si="4"/>
        <v>#REF!</v>
      </c>
      <c r="I11" s="17" t="e">
        <f t="shared" si="5"/>
        <v>#REF!</v>
      </c>
      <c r="J11" s="18" t="e">
        <f t="shared" si="6"/>
        <v>#REF!</v>
      </c>
      <c r="K11" s="16" t="e">
        <f>#REF!</f>
        <v>#REF!</v>
      </c>
      <c r="L11" s="16" t="e">
        <f>#REF!</f>
        <v>#REF!</v>
      </c>
      <c r="M11" s="18" t="e">
        <f t="shared" si="0"/>
        <v>#REF!</v>
      </c>
      <c r="N11" s="17" t="e">
        <f t="shared" si="1"/>
        <v>#REF!</v>
      </c>
      <c r="O11" s="17" t="e">
        <f t="shared" si="2"/>
        <v>#REF!</v>
      </c>
      <c r="P11" s="18" t="e">
        <f t="shared" si="3"/>
        <v>#REF!</v>
      </c>
    </row>
    <row r="12" spans="1:16">
      <c r="A12" s="13">
        <v>1990</v>
      </c>
      <c r="B12" s="16" t="e">
        <f>#REF!</f>
        <v>#REF!</v>
      </c>
      <c r="C12" s="16" t="e">
        <f>#REF!</f>
        <v>#REF!</v>
      </c>
      <c r="D12" s="16" t="e">
        <f>#REF!</f>
        <v>#REF!</v>
      </c>
      <c r="E12" s="16" t="e">
        <f>#REF!</f>
        <v>#REF!</v>
      </c>
      <c r="F12" s="16"/>
      <c r="G12" s="16"/>
      <c r="H12" s="17" t="e">
        <f t="shared" si="4"/>
        <v>#REF!</v>
      </c>
      <c r="I12" s="17" t="e">
        <f t="shared" si="5"/>
        <v>#REF!</v>
      </c>
      <c r="J12" s="18" t="e">
        <f t="shared" si="6"/>
        <v>#REF!</v>
      </c>
      <c r="K12" s="16" t="e">
        <f>#REF!</f>
        <v>#REF!</v>
      </c>
      <c r="L12" s="16" t="e">
        <f>#REF!</f>
        <v>#REF!</v>
      </c>
      <c r="M12" s="18" t="e">
        <f t="shared" si="0"/>
        <v>#REF!</v>
      </c>
      <c r="N12" s="17" t="e">
        <f t="shared" si="1"/>
        <v>#REF!</v>
      </c>
      <c r="O12" s="17" t="e">
        <f t="shared" si="2"/>
        <v>#REF!</v>
      </c>
      <c r="P12" s="18" t="e">
        <f t="shared" si="3"/>
        <v>#REF!</v>
      </c>
    </row>
    <row r="13" spans="1:16">
      <c r="A13" s="13">
        <v>1991</v>
      </c>
      <c r="B13" s="16" t="e">
        <f>#REF!</f>
        <v>#REF!</v>
      </c>
      <c r="C13" s="16" t="e">
        <f>#REF!</f>
        <v>#REF!</v>
      </c>
      <c r="D13" s="16" t="e">
        <f>#REF!</f>
        <v>#REF!</v>
      </c>
      <c r="E13" s="16" t="e">
        <f>#REF!</f>
        <v>#REF!</v>
      </c>
      <c r="F13" s="16"/>
      <c r="G13" s="16"/>
      <c r="H13" s="17" t="e">
        <f t="shared" si="4"/>
        <v>#REF!</v>
      </c>
      <c r="I13" s="17" t="e">
        <f t="shared" si="5"/>
        <v>#REF!</v>
      </c>
      <c r="J13" s="18" t="e">
        <f t="shared" si="6"/>
        <v>#REF!</v>
      </c>
      <c r="K13" s="16" t="e">
        <f>#REF!</f>
        <v>#REF!</v>
      </c>
      <c r="L13" s="16" t="e">
        <f>#REF!</f>
        <v>#REF!</v>
      </c>
      <c r="M13" s="18" t="e">
        <f t="shared" si="0"/>
        <v>#REF!</v>
      </c>
      <c r="N13" s="17" t="e">
        <f t="shared" si="1"/>
        <v>#REF!</v>
      </c>
      <c r="O13" s="17" t="e">
        <f t="shared" si="2"/>
        <v>#REF!</v>
      </c>
      <c r="P13" s="18" t="e">
        <f t="shared" si="3"/>
        <v>#REF!</v>
      </c>
    </row>
    <row r="14" spans="1:16">
      <c r="A14" s="13">
        <v>1992</v>
      </c>
      <c r="B14" s="16" t="e">
        <f>#REF!</f>
        <v>#REF!</v>
      </c>
      <c r="C14" s="16" t="e">
        <f>#REF!</f>
        <v>#REF!</v>
      </c>
      <c r="D14" s="16" t="e">
        <f>#REF!</f>
        <v>#REF!</v>
      </c>
      <c r="E14" s="16" t="e">
        <f>#REF!</f>
        <v>#REF!</v>
      </c>
      <c r="F14" s="16"/>
      <c r="G14" s="16"/>
      <c r="H14" s="17" t="e">
        <f t="shared" si="4"/>
        <v>#REF!</v>
      </c>
      <c r="I14" s="17" t="e">
        <f t="shared" si="5"/>
        <v>#REF!</v>
      </c>
      <c r="J14" s="18" t="e">
        <f t="shared" si="6"/>
        <v>#REF!</v>
      </c>
      <c r="K14" s="16" t="e">
        <f>#REF!</f>
        <v>#REF!</v>
      </c>
      <c r="L14" s="16" t="e">
        <f>#REF!</f>
        <v>#REF!</v>
      </c>
      <c r="M14" s="18" t="e">
        <f t="shared" si="0"/>
        <v>#REF!</v>
      </c>
      <c r="N14" s="17" t="e">
        <f t="shared" si="1"/>
        <v>#REF!</v>
      </c>
      <c r="O14" s="17" t="e">
        <f t="shared" si="2"/>
        <v>#REF!</v>
      </c>
      <c r="P14" s="18" t="e">
        <f t="shared" si="3"/>
        <v>#REF!</v>
      </c>
    </row>
    <row r="15" spans="1:16">
      <c r="A15" s="13">
        <v>1993</v>
      </c>
      <c r="B15" s="16" t="e">
        <f>#REF!</f>
        <v>#REF!</v>
      </c>
      <c r="C15" s="16" t="e">
        <f>#REF!</f>
        <v>#REF!</v>
      </c>
      <c r="D15" s="16" t="e">
        <f>#REF!</f>
        <v>#REF!</v>
      </c>
      <c r="E15" s="16" t="e">
        <f>#REF!</f>
        <v>#REF!</v>
      </c>
      <c r="F15" s="16"/>
      <c r="G15" s="16"/>
      <c r="H15" s="17" t="e">
        <f t="shared" si="4"/>
        <v>#REF!</v>
      </c>
      <c r="I15" s="17" t="e">
        <f t="shared" si="5"/>
        <v>#REF!</v>
      </c>
      <c r="J15" s="18" t="e">
        <f t="shared" si="6"/>
        <v>#REF!</v>
      </c>
      <c r="K15" s="16" t="e">
        <f>#REF!</f>
        <v>#REF!</v>
      </c>
      <c r="L15" s="16" t="e">
        <f>#REF!</f>
        <v>#REF!</v>
      </c>
      <c r="M15" s="18" t="e">
        <f t="shared" si="0"/>
        <v>#REF!</v>
      </c>
      <c r="N15" s="17" t="e">
        <f t="shared" si="1"/>
        <v>#REF!</v>
      </c>
      <c r="O15" s="17" t="e">
        <f t="shared" si="2"/>
        <v>#REF!</v>
      </c>
      <c r="P15" s="18" t="e">
        <f t="shared" si="3"/>
        <v>#REF!</v>
      </c>
    </row>
    <row r="16" spans="1:16">
      <c r="A16" s="13">
        <v>1994</v>
      </c>
      <c r="B16" s="16" t="e">
        <f>#REF!</f>
        <v>#REF!</v>
      </c>
      <c r="C16" s="16" t="e">
        <f>#REF!</f>
        <v>#REF!</v>
      </c>
      <c r="D16" s="16" t="e">
        <f>#REF!</f>
        <v>#REF!</v>
      </c>
      <c r="E16" s="16" t="e">
        <f>#REF!</f>
        <v>#REF!</v>
      </c>
      <c r="F16" s="16"/>
      <c r="G16" s="16"/>
      <c r="H16" s="17" t="e">
        <f t="shared" si="4"/>
        <v>#REF!</v>
      </c>
      <c r="I16" s="17" t="e">
        <f t="shared" si="5"/>
        <v>#REF!</v>
      </c>
      <c r="J16" s="18" t="e">
        <f t="shared" si="6"/>
        <v>#REF!</v>
      </c>
      <c r="K16" s="16" t="e">
        <f>#REF!</f>
        <v>#REF!</v>
      </c>
      <c r="L16" s="16" t="e">
        <f>#REF!</f>
        <v>#REF!</v>
      </c>
      <c r="M16" s="18" t="e">
        <f t="shared" si="0"/>
        <v>#REF!</v>
      </c>
      <c r="N16" s="17" t="e">
        <f t="shared" si="1"/>
        <v>#REF!</v>
      </c>
      <c r="O16" s="17" t="e">
        <f t="shared" si="2"/>
        <v>#REF!</v>
      </c>
      <c r="P16" s="18" t="e">
        <f t="shared" si="3"/>
        <v>#REF!</v>
      </c>
    </row>
    <row r="17" spans="1:16">
      <c r="A17" s="13">
        <v>1995</v>
      </c>
      <c r="B17" s="16" t="e">
        <f>#REF!</f>
        <v>#REF!</v>
      </c>
      <c r="C17" s="16" t="e">
        <f>#REF!</f>
        <v>#REF!</v>
      </c>
      <c r="D17" s="16" t="e">
        <f>#REF!</f>
        <v>#REF!</v>
      </c>
      <c r="E17" s="16" t="e">
        <f>#REF!</f>
        <v>#REF!</v>
      </c>
      <c r="F17" s="16"/>
      <c r="G17" s="16"/>
      <c r="H17" s="17" t="e">
        <f t="shared" si="4"/>
        <v>#REF!</v>
      </c>
      <c r="I17" s="17" t="e">
        <f t="shared" si="5"/>
        <v>#REF!</v>
      </c>
      <c r="J17" s="18" t="e">
        <f t="shared" si="6"/>
        <v>#REF!</v>
      </c>
      <c r="K17" s="16" t="e">
        <f>#REF!</f>
        <v>#REF!</v>
      </c>
      <c r="L17" s="16" t="e">
        <f>#REF!</f>
        <v>#REF!</v>
      </c>
      <c r="M17" s="18" t="e">
        <f t="shared" si="0"/>
        <v>#REF!</v>
      </c>
      <c r="N17" s="17" t="e">
        <f t="shared" si="1"/>
        <v>#REF!</v>
      </c>
      <c r="O17" s="17" t="e">
        <f t="shared" si="2"/>
        <v>#REF!</v>
      </c>
      <c r="P17" s="18" t="e">
        <f t="shared" si="3"/>
        <v>#REF!</v>
      </c>
    </row>
    <row r="18" spans="1:16">
      <c r="A18" s="19" t="s">
        <v>27</v>
      </c>
      <c r="B18" s="20" t="e">
        <f>SUM(#REF!)</f>
        <v>#REF!</v>
      </c>
      <c r="C18" s="20" t="e">
        <f>SUM(#REF!)</f>
        <v>#REF!</v>
      </c>
      <c r="D18" s="20" t="e">
        <f>SUM(#REF!)</f>
        <v>#REF!</v>
      </c>
      <c r="E18" s="20" t="e">
        <f>SUM(#REF!)</f>
        <v>#REF!</v>
      </c>
      <c r="F18" s="20">
        <v>0</v>
      </c>
      <c r="G18" s="20">
        <v>0</v>
      </c>
      <c r="H18" s="20" t="e">
        <f>B18+D18+F18</f>
        <v>#REF!</v>
      </c>
      <c r="I18" s="20" t="e">
        <f>C18+E18+G18</f>
        <v>#REF!</v>
      </c>
      <c r="J18" s="21" t="e">
        <f>H18/I18</f>
        <v>#REF!</v>
      </c>
      <c r="K18" s="20" t="e">
        <f>SUM(#REF!)</f>
        <v>#REF!</v>
      </c>
      <c r="L18" s="20" t="e">
        <f>SUM(#REF!)</f>
        <v>#REF!</v>
      </c>
      <c r="M18" s="21" t="e">
        <f>K18/L18</f>
        <v>#REF!</v>
      </c>
      <c r="N18" s="20" t="e">
        <f>H18+K18</f>
        <v>#REF!</v>
      </c>
      <c r="O18" s="20" t="e">
        <f>I18+L18</f>
        <v>#REF!</v>
      </c>
      <c r="P18" s="21" t="e">
        <f>N18/O18</f>
        <v>#REF!</v>
      </c>
    </row>
    <row r="19" spans="1:16" s="3" customFormat="1">
      <c r="A19" s="13">
        <v>1996</v>
      </c>
      <c r="B19" s="22" t="e">
        <f>#REF!</f>
        <v>#REF!</v>
      </c>
      <c r="C19" s="22" t="e">
        <f>#REF!</f>
        <v>#REF!</v>
      </c>
      <c r="D19" s="22" t="e">
        <f>#REF!</f>
        <v>#REF!</v>
      </c>
      <c r="E19" s="22" t="e">
        <f>#REF!</f>
        <v>#REF!</v>
      </c>
      <c r="F19" s="22" t="e">
        <f>#REF!</f>
        <v>#REF!</v>
      </c>
      <c r="G19" s="22" t="e">
        <f>#REF!</f>
        <v>#REF!</v>
      </c>
      <c r="H19" s="17" t="e">
        <f t="shared" ref="H19:H28" si="7">B19+D19+F19</f>
        <v>#REF!</v>
      </c>
      <c r="I19" s="17" t="e">
        <f t="shared" ref="I19:I28" si="8">C19+E19+G19</f>
        <v>#REF!</v>
      </c>
      <c r="J19" s="18" t="e">
        <f t="shared" ref="J19:J28" si="9">H19/I19</f>
        <v>#REF!</v>
      </c>
      <c r="K19" s="22" t="e">
        <f>#REF!</f>
        <v>#REF!</v>
      </c>
      <c r="L19" s="22" t="e">
        <f>#REF!</f>
        <v>#REF!</v>
      </c>
      <c r="M19" s="18" t="e">
        <f t="shared" ref="M19:M28" si="10">K19/L19</f>
        <v>#REF!</v>
      </c>
      <c r="N19" s="17" t="e">
        <f t="shared" ref="N19:N28" si="11">H19+K19</f>
        <v>#REF!</v>
      </c>
      <c r="O19" s="17" t="e">
        <f t="shared" ref="O19:O28" si="12">I19+L19</f>
        <v>#REF!</v>
      </c>
      <c r="P19" s="18" t="e">
        <f t="shared" ref="P19:P28" si="13">N19/O19</f>
        <v>#REF!</v>
      </c>
    </row>
    <row r="20" spans="1:16" s="3" customFormat="1">
      <c r="A20" s="13">
        <v>1997</v>
      </c>
      <c r="B20" s="22" t="e">
        <f>#REF!</f>
        <v>#REF!</v>
      </c>
      <c r="C20" s="22" t="e">
        <f>#REF!</f>
        <v>#REF!</v>
      </c>
      <c r="D20" s="22" t="e">
        <f>#REF!</f>
        <v>#REF!</v>
      </c>
      <c r="E20" s="22" t="e">
        <f>#REF!</f>
        <v>#REF!</v>
      </c>
      <c r="F20" s="22" t="e">
        <f>#REF!</f>
        <v>#REF!</v>
      </c>
      <c r="G20" s="22" t="e">
        <f>#REF!</f>
        <v>#REF!</v>
      </c>
      <c r="H20" s="17" t="e">
        <f t="shared" si="7"/>
        <v>#REF!</v>
      </c>
      <c r="I20" s="17" t="e">
        <f t="shared" si="8"/>
        <v>#REF!</v>
      </c>
      <c r="J20" s="18" t="e">
        <f t="shared" si="9"/>
        <v>#REF!</v>
      </c>
      <c r="K20" s="22" t="e">
        <f>#REF!</f>
        <v>#REF!</v>
      </c>
      <c r="L20" s="22" t="e">
        <f>#REF!</f>
        <v>#REF!</v>
      </c>
      <c r="M20" s="18" t="e">
        <f t="shared" si="10"/>
        <v>#REF!</v>
      </c>
      <c r="N20" s="17" t="e">
        <f t="shared" si="11"/>
        <v>#REF!</v>
      </c>
      <c r="O20" s="17" t="e">
        <f t="shared" si="12"/>
        <v>#REF!</v>
      </c>
      <c r="P20" s="18" t="e">
        <f t="shared" si="13"/>
        <v>#REF!</v>
      </c>
    </row>
    <row r="21" spans="1:16" s="3" customFormat="1">
      <c r="A21" s="13">
        <v>1998</v>
      </c>
      <c r="B21" s="22" t="e">
        <f>#REF!</f>
        <v>#REF!</v>
      </c>
      <c r="C21" s="22" t="e">
        <f>#REF!</f>
        <v>#REF!</v>
      </c>
      <c r="D21" s="22" t="e">
        <f>#REF!</f>
        <v>#REF!</v>
      </c>
      <c r="E21" s="22" t="e">
        <f>#REF!</f>
        <v>#REF!</v>
      </c>
      <c r="F21" s="22" t="e">
        <f>#REF!</f>
        <v>#REF!</v>
      </c>
      <c r="G21" s="22" t="e">
        <f>#REF!</f>
        <v>#REF!</v>
      </c>
      <c r="H21" s="17" t="e">
        <f t="shared" si="7"/>
        <v>#REF!</v>
      </c>
      <c r="I21" s="17" t="e">
        <f t="shared" si="8"/>
        <v>#REF!</v>
      </c>
      <c r="J21" s="18" t="e">
        <f t="shared" si="9"/>
        <v>#REF!</v>
      </c>
      <c r="K21" s="22" t="e">
        <f>#REF!</f>
        <v>#REF!</v>
      </c>
      <c r="L21" s="22" t="e">
        <f>#REF!</f>
        <v>#REF!</v>
      </c>
      <c r="M21" s="18" t="e">
        <f t="shared" si="10"/>
        <v>#REF!</v>
      </c>
      <c r="N21" s="17" t="e">
        <f t="shared" si="11"/>
        <v>#REF!</v>
      </c>
      <c r="O21" s="17" t="e">
        <f t="shared" si="12"/>
        <v>#REF!</v>
      </c>
      <c r="P21" s="18" t="e">
        <f t="shared" si="13"/>
        <v>#REF!</v>
      </c>
    </row>
    <row r="22" spans="1:16" s="3" customFormat="1">
      <c r="A22" s="13">
        <v>1999</v>
      </c>
      <c r="B22" s="22" t="e">
        <f>#REF!</f>
        <v>#REF!</v>
      </c>
      <c r="C22" s="22" t="e">
        <f>#REF!</f>
        <v>#REF!</v>
      </c>
      <c r="D22" s="22" t="e">
        <f>#REF!</f>
        <v>#REF!</v>
      </c>
      <c r="E22" s="22" t="e">
        <f>#REF!</f>
        <v>#REF!</v>
      </c>
      <c r="F22" s="22" t="e">
        <f>#REF!</f>
        <v>#REF!</v>
      </c>
      <c r="G22" s="22" t="e">
        <f>#REF!</f>
        <v>#REF!</v>
      </c>
      <c r="H22" s="17" t="e">
        <f t="shared" si="7"/>
        <v>#REF!</v>
      </c>
      <c r="I22" s="17" t="e">
        <f t="shared" si="8"/>
        <v>#REF!</v>
      </c>
      <c r="J22" s="18" t="e">
        <f t="shared" si="9"/>
        <v>#REF!</v>
      </c>
      <c r="K22" s="22" t="e">
        <f>#REF!</f>
        <v>#REF!</v>
      </c>
      <c r="L22" s="22" t="e">
        <f>#REF!</f>
        <v>#REF!</v>
      </c>
      <c r="M22" s="18" t="e">
        <f t="shared" si="10"/>
        <v>#REF!</v>
      </c>
      <c r="N22" s="17" t="e">
        <f t="shared" si="11"/>
        <v>#REF!</v>
      </c>
      <c r="O22" s="17" t="e">
        <f t="shared" si="12"/>
        <v>#REF!</v>
      </c>
      <c r="P22" s="18" t="e">
        <f t="shared" si="13"/>
        <v>#REF!</v>
      </c>
    </row>
    <row r="23" spans="1:16" s="3" customFormat="1">
      <c r="A23" s="13">
        <v>2000</v>
      </c>
      <c r="B23" s="22" t="e">
        <f>#REF!</f>
        <v>#REF!</v>
      </c>
      <c r="C23" s="22" t="e">
        <f>#REF!</f>
        <v>#REF!</v>
      </c>
      <c r="D23" s="22" t="e">
        <f>#REF!</f>
        <v>#REF!</v>
      </c>
      <c r="E23" s="22" t="e">
        <f>#REF!</f>
        <v>#REF!</v>
      </c>
      <c r="F23" s="22" t="e">
        <f>#REF!</f>
        <v>#REF!</v>
      </c>
      <c r="G23" s="22" t="e">
        <f>#REF!</f>
        <v>#REF!</v>
      </c>
      <c r="H23" s="17" t="e">
        <f t="shared" si="7"/>
        <v>#REF!</v>
      </c>
      <c r="I23" s="17" t="e">
        <f t="shared" si="8"/>
        <v>#REF!</v>
      </c>
      <c r="J23" s="18" t="e">
        <f t="shared" si="9"/>
        <v>#REF!</v>
      </c>
      <c r="K23" s="22" t="e">
        <f>#REF!</f>
        <v>#REF!</v>
      </c>
      <c r="L23" s="22" t="e">
        <f>#REF!</f>
        <v>#REF!</v>
      </c>
      <c r="M23" s="18" t="e">
        <f t="shared" si="10"/>
        <v>#REF!</v>
      </c>
      <c r="N23" s="17" t="e">
        <f t="shared" si="11"/>
        <v>#REF!</v>
      </c>
      <c r="O23" s="17" t="e">
        <f t="shared" si="12"/>
        <v>#REF!</v>
      </c>
      <c r="P23" s="18" t="e">
        <f t="shared" si="13"/>
        <v>#REF!</v>
      </c>
    </row>
    <row r="24" spans="1:16" s="3" customFormat="1">
      <c r="A24" s="13">
        <v>2001</v>
      </c>
      <c r="B24" s="22" t="e">
        <f>#REF!</f>
        <v>#REF!</v>
      </c>
      <c r="C24" s="22" t="e">
        <f>#REF!</f>
        <v>#REF!</v>
      </c>
      <c r="D24" s="22" t="e">
        <f>#REF!</f>
        <v>#REF!</v>
      </c>
      <c r="E24" s="22" t="e">
        <f>#REF!</f>
        <v>#REF!</v>
      </c>
      <c r="F24" s="22" t="e">
        <f>#REF!</f>
        <v>#REF!</v>
      </c>
      <c r="G24" s="22" t="e">
        <f>#REF!</f>
        <v>#REF!</v>
      </c>
      <c r="H24" s="17" t="e">
        <f t="shared" si="7"/>
        <v>#REF!</v>
      </c>
      <c r="I24" s="17" t="e">
        <f t="shared" si="8"/>
        <v>#REF!</v>
      </c>
      <c r="J24" s="18" t="e">
        <f t="shared" si="9"/>
        <v>#REF!</v>
      </c>
      <c r="K24" s="22" t="e">
        <f>#REF!</f>
        <v>#REF!</v>
      </c>
      <c r="L24" s="22" t="e">
        <f>#REF!</f>
        <v>#REF!</v>
      </c>
      <c r="M24" s="18" t="e">
        <f t="shared" si="10"/>
        <v>#REF!</v>
      </c>
      <c r="N24" s="17" t="e">
        <f t="shared" si="11"/>
        <v>#REF!</v>
      </c>
      <c r="O24" s="17" t="e">
        <f t="shared" si="12"/>
        <v>#REF!</v>
      </c>
      <c r="P24" s="18" t="e">
        <f t="shared" si="13"/>
        <v>#REF!</v>
      </c>
    </row>
    <row r="25" spans="1:16" s="3" customFormat="1">
      <c r="A25" s="13">
        <v>2002</v>
      </c>
      <c r="B25" s="22" t="e">
        <f>#REF!</f>
        <v>#REF!</v>
      </c>
      <c r="C25" s="22" t="e">
        <f>#REF!</f>
        <v>#REF!</v>
      </c>
      <c r="D25" s="22" t="e">
        <f>#REF!</f>
        <v>#REF!</v>
      </c>
      <c r="E25" s="22" t="e">
        <f>#REF!</f>
        <v>#REF!</v>
      </c>
      <c r="F25" s="22" t="e">
        <f>#REF!</f>
        <v>#REF!</v>
      </c>
      <c r="G25" s="22" t="e">
        <f>#REF!</f>
        <v>#REF!</v>
      </c>
      <c r="H25" s="17" t="e">
        <f t="shared" si="7"/>
        <v>#REF!</v>
      </c>
      <c r="I25" s="17" t="e">
        <f t="shared" si="8"/>
        <v>#REF!</v>
      </c>
      <c r="J25" s="18" t="e">
        <f t="shared" si="9"/>
        <v>#REF!</v>
      </c>
      <c r="K25" s="22" t="e">
        <f>#REF!</f>
        <v>#REF!</v>
      </c>
      <c r="L25" s="22" t="e">
        <f>#REF!</f>
        <v>#REF!</v>
      </c>
      <c r="M25" s="18" t="e">
        <f t="shared" si="10"/>
        <v>#REF!</v>
      </c>
      <c r="N25" s="17" t="e">
        <f t="shared" si="11"/>
        <v>#REF!</v>
      </c>
      <c r="O25" s="17" t="e">
        <f t="shared" si="12"/>
        <v>#REF!</v>
      </c>
      <c r="P25" s="18" t="e">
        <f t="shared" si="13"/>
        <v>#REF!</v>
      </c>
    </row>
    <row r="26" spans="1:16" s="3" customFormat="1">
      <c r="A26" s="13">
        <v>2003</v>
      </c>
      <c r="B26" s="22" t="e">
        <f>#REF!</f>
        <v>#REF!</v>
      </c>
      <c r="C26" s="22" t="e">
        <f>#REF!</f>
        <v>#REF!</v>
      </c>
      <c r="D26" s="22" t="e">
        <f>#REF!</f>
        <v>#REF!</v>
      </c>
      <c r="E26" s="22" t="e">
        <f>#REF!</f>
        <v>#REF!</v>
      </c>
      <c r="F26" s="22" t="e">
        <f>#REF!</f>
        <v>#REF!</v>
      </c>
      <c r="G26" s="22" t="e">
        <f>#REF!</f>
        <v>#REF!</v>
      </c>
      <c r="H26" s="17" t="e">
        <f t="shared" si="7"/>
        <v>#REF!</v>
      </c>
      <c r="I26" s="17" t="e">
        <f t="shared" si="8"/>
        <v>#REF!</v>
      </c>
      <c r="J26" s="18" t="e">
        <f t="shared" si="9"/>
        <v>#REF!</v>
      </c>
      <c r="K26" s="22" t="e">
        <f>#REF!</f>
        <v>#REF!</v>
      </c>
      <c r="L26" s="22" t="e">
        <f>#REF!</f>
        <v>#REF!</v>
      </c>
      <c r="M26" s="18" t="e">
        <f t="shared" si="10"/>
        <v>#REF!</v>
      </c>
      <c r="N26" s="17" t="e">
        <f t="shared" si="11"/>
        <v>#REF!</v>
      </c>
      <c r="O26" s="17" t="e">
        <f t="shared" si="12"/>
        <v>#REF!</v>
      </c>
      <c r="P26" s="18" t="e">
        <f t="shared" si="13"/>
        <v>#REF!</v>
      </c>
    </row>
    <row r="27" spans="1:16" s="3" customFormat="1">
      <c r="A27" s="13">
        <v>2004</v>
      </c>
      <c r="B27" s="22" t="e">
        <f>#REF!</f>
        <v>#REF!</v>
      </c>
      <c r="C27" s="22" t="e">
        <f>#REF!</f>
        <v>#REF!</v>
      </c>
      <c r="D27" s="22" t="e">
        <f>#REF!</f>
        <v>#REF!</v>
      </c>
      <c r="E27" s="22" t="e">
        <f>#REF!</f>
        <v>#REF!</v>
      </c>
      <c r="F27" s="22" t="e">
        <f>#REF!</f>
        <v>#REF!</v>
      </c>
      <c r="G27" s="22" t="e">
        <f>#REF!</f>
        <v>#REF!</v>
      </c>
      <c r="H27" s="17" t="e">
        <f t="shared" si="7"/>
        <v>#REF!</v>
      </c>
      <c r="I27" s="17" t="e">
        <f t="shared" si="8"/>
        <v>#REF!</v>
      </c>
      <c r="J27" s="18" t="e">
        <f t="shared" si="9"/>
        <v>#REF!</v>
      </c>
      <c r="K27" s="22" t="e">
        <f>#REF!</f>
        <v>#REF!</v>
      </c>
      <c r="L27" s="22" t="e">
        <f>#REF!</f>
        <v>#REF!</v>
      </c>
      <c r="M27" s="18" t="e">
        <f t="shared" si="10"/>
        <v>#REF!</v>
      </c>
      <c r="N27" s="17" t="e">
        <f t="shared" si="11"/>
        <v>#REF!</v>
      </c>
      <c r="O27" s="17" t="e">
        <f t="shared" si="12"/>
        <v>#REF!</v>
      </c>
      <c r="P27" s="18" t="e">
        <f t="shared" si="13"/>
        <v>#REF!</v>
      </c>
    </row>
    <row r="28" spans="1:16" s="3" customFormat="1">
      <c r="A28" s="13">
        <v>2005</v>
      </c>
      <c r="B28" s="22" t="e">
        <f>#REF!</f>
        <v>#REF!</v>
      </c>
      <c r="C28" s="22" t="e">
        <f>#REF!</f>
        <v>#REF!</v>
      </c>
      <c r="D28" s="22" t="e">
        <f>#REF!</f>
        <v>#REF!</v>
      </c>
      <c r="E28" s="22" t="e">
        <f>#REF!</f>
        <v>#REF!</v>
      </c>
      <c r="F28" s="22" t="e">
        <f>#REF!</f>
        <v>#REF!</v>
      </c>
      <c r="G28" s="22" t="e">
        <f>#REF!</f>
        <v>#REF!</v>
      </c>
      <c r="H28" s="17" t="e">
        <f t="shared" si="7"/>
        <v>#REF!</v>
      </c>
      <c r="I28" s="17" t="e">
        <f t="shared" si="8"/>
        <v>#REF!</v>
      </c>
      <c r="J28" s="18" t="e">
        <f t="shared" si="9"/>
        <v>#REF!</v>
      </c>
      <c r="K28" s="22" t="e">
        <f>#REF!</f>
        <v>#REF!</v>
      </c>
      <c r="L28" s="22" t="e">
        <f>#REF!</f>
        <v>#REF!</v>
      </c>
      <c r="M28" s="18" t="e">
        <f t="shared" si="10"/>
        <v>#REF!</v>
      </c>
      <c r="N28" s="17" t="e">
        <f t="shared" si="11"/>
        <v>#REF!</v>
      </c>
      <c r="O28" s="17" t="e">
        <f t="shared" si="12"/>
        <v>#REF!</v>
      </c>
      <c r="P28" s="18" t="e">
        <f t="shared" si="13"/>
        <v>#REF!</v>
      </c>
    </row>
    <row r="29" spans="1:16">
      <c r="A29" s="19" t="s">
        <v>33</v>
      </c>
      <c r="B29" s="20" t="e">
        <f>SUM(#REF!)</f>
        <v>#REF!</v>
      </c>
      <c r="C29" s="20" t="e">
        <f>SUM(#REF!)</f>
        <v>#REF!</v>
      </c>
      <c r="D29" s="20" t="e">
        <f>SUM(#REF!)</f>
        <v>#REF!</v>
      </c>
      <c r="E29" s="20" t="e">
        <f>SUM(#REF!)</f>
        <v>#REF!</v>
      </c>
      <c r="F29" s="20" t="e">
        <f>SUM(#REF!)</f>
        <v>#REF!</v>
      </c>
      <c r="G29" s="20" t="e">
        <f>SUM(#REF!)</f>
        <v>#REF!</v>
      </c>
      <c r="H29" s="20" t="e">
        <f>B29+D29+F29</f>
        <v>#REF!</v>
      </c>
      <c r="I29" s="20" t="e">
        <f>C29+E29+G29</f>
        <v>#REF!</v>
      </c>
      <c r="J29" s="21" t="e">
        <f>H29/I29</f>
        <v>#REF!</v>
      </c>
      <c r="K29" s="20" t="e">
        <f>SUM(#REF!)</f>
        <v>#REF!</v>
      </c>
      <c r="L29" s="20" t="e">
        <f>SUM(#REF!)</f>
        <v>#REF!</v>
      </c>
      <c r="M29" s="21" t="e">
        <f>K29/L29</f>
        <v>#REF!</v>
      </c>
      <c r="N29" s="20" t="e">
        <f>H29+K29</f>
        <v>#REF!</v>
      </c>
      <c r="O29" s="20" t="e">
        <f>I29+L29</f>
        <v>#REF!</v>
      </c>
      <c r="P29" s="21" t="e">
        <f>N29/O29</f>
        <v>#REF!</v>
      </c>
    </row>
    <row r="30" spans="1:16">
      <c r="A30" s="25" t="s">
        <v>36</v>
      </c>
      <c r="B30" s="23" t="e">
        <f t="shared" ref="B30:G30" si="14">B18+B29</f>
        <v>#REF!</v>
      </c>
      <c r="C30" s="23" t="e">
        <f t="shared" si="14"/>
        <v>#REF!</v>
      </c>
      <c r="D30" s="23" t="e">
        <f t="shared" si="14"/>
        <v>#REF!</v>
      </c>
      <c r="E30" s="23" t="e">
        <f t="shared" si="14"/>
        <v>#REF!</v>
      </c>
      <c r="F30" s="23" t="e">
        <f t="shared" si="14"/>
        <v>#REF!</v>
      </c>
      <c r="G30" s="23" t="e">
        <f t="shared" si="14"/>
        <v>#REF!</v>
      </c>
      <c r="H30" s="23" t="e">
        <f>SUM(H18:H29)</f>
        <v>#REF!</v>
      </c>
      <c r="I30" s="23" t="e">
        <f>SUM(I18:I29)</f>
        <v>#REF!</v>
      </c>
      <c r="J30" s="24" t="e">
        <f>H30/I30</f>
        <v>#REF!</v>
      </c>
      <c r="K30" s="23" t="e">
        <f>SUM(K18:K29)</f>
        <v>#REF!</v>
      </c>
      <c r="L30" s="23" t="e">
        <f>SUM(L18:L29)</f>
        <v>#REF!</v>
      </c>
      <c r="M30" s="24" t="e">
        <f>K30/L30</f>
        <v>#REF!</v>
      </c>
      <c r="N30" s="23" t="e">
        <f>H30+K30</f>
        <v>#REF!</v>
      </c>
      <c r="O30" s="23" t="e">
        <f>I30+L30</f>
        <v>#REF!</v>
      </c>
      <c r="P30" s="24" t="e">
        <f>N30/O30</f>
        <v>#REF!</v>
      </c>
    </row>
  </sheetData>
  <mergeCells count="6">
    <mergeCell ref="K4:M4"/>
    <mergeCell ref="N4:P4"/>
    <mergeCell ref="B4:C4"/>
    <mergeCell ref="D4:E4"/>
    <mergeCell ref="F4:G4"/>
    <mergeCell ref="H4:J4"/>
  </mergeCells>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78"/>
  <sheetViews>
    <sheetView zoomScaleNormal="100" workbookViewId="0"/>
  </sheetViews>
  <sheetFormatPr defaultRowHeight="12.75"/>
  <cols>
    <col min="1" max="1" width="9.140625" style="3"/>
    <col min="2" max="2" width="8.140625" style="3" bestFit="1" customWidth="1"/>
    <col min="3" max="3" width="8.85546875" style="3" bestFit="1" customWidth="1"/>
    <col min="4" max="4" width="9.140625" style="3"/>
    <col min="5" max="5" width="8.140625" style="3" bestFit="1" customWidth="1"/>
    <col min="6" max="6" width="8.85546875" style="3" bestFit="1" customWidth="1"/>
    <col min="7" max="7" width="9.140625" style="3"/>
    <col min="8" max="8" width="8.140625" style="3" bestFit="1" customWidth="1"/>
    <col min="9" max="9" width="8.85546875" style="3" bestFit="1" customWidth="1"/>
    <col min="10" max="16384" width="9.140625" style="3"/>
  </cols>
  <sheetData>
    <row r="1" spans="1:10" ht="18">
      <c r="A1" s="31" t="s">
        <v>199</v>
      </c>
      <c r="B1" s="255"/>
      <c r="C1" s="255"/>
      <c r="D1" s="255"/>
      <c r="E1" s="255"/>
      <c r="F1" s="255"/>
      <c r="G1" s="255"/>
    </row>
    <row r="2" spans="1:10">
      <c r="A2" s="240" t="s">
        <v>112</v>
      </c>
      <c r="B2" s="255"/>
      <c r="C2" s="255"/>
      <c r="D2" s="255"/>
      <c r="E2" s="255"/>
      <c r="F2" s="255"/>
      <c r="G2" s="255"/>
    </row>
    <row r="3" spans="1:10">
      <c r="A3" s="257"/>
      <c r="B3" s="255"/>
      <c r="C3" s="255"/>
      <c r="D3" s="255"/>
      <c r="E3" s="255"/>
      <c r="F3" s="255"/>
      <c r="G3" s="255"/>
    </row>
    <row r="4" spans="1:10" ht="12.75" customHeight="1">
      <c r="A4" s="575" t="s">
        <v>190</v>
      </c>
      <c r="B4" s="576"/>
      <c r="C4" s="576"/>
      <c r="D4" s="576"/>
      <c r="E4" s="576"/>
      <c r="F4" s="576"/>
      <c r="G4" s="576"/>
      <c r="H4" s="576"/>
      <c r="I4" s="576"/>
      <c r="J4" s="576"/>
    </row>
    <row r="5" spans="1:10">
      <c r="A5" s="576"/>
      <c r="B5" s="576"/>
      <c r="C5" s="576"/>
      <c r="D5" s="576"/>
      <c r="E5" s="576"/>
      <c r="F5" s="576"/>
      <c r="G5" s="576"/>
      <c r="H5" s="576"/>
      <c r="I5" s="576"/>
      <c r="J5" s="576"/>
    </row>
    <row r="6" spans="1:10">
      <c r="A6" s="576"/>
      <c r="B6" s="576"/>
      <c r="C6" s="576"/>
      <c r="D6" s="576"/>
      <c r="E6" s="576"/>
      <c r="F6" s="576"/>
      <c r="G6" s="576"/>
      <c r="H6" s="576"/>
      <c r="I6" s="576"/>
      <c r="J6" s="576"/>
    </row>
    <row r="7" spans="1:10">
      <c r="A7" s="215"/>
      <c r="B7" s="215"/>
      <c r="C7" s="215"/>
      <c r="D7" s="215"/>
      <c r="E7" s="215"/>
      <c r="F7" s="215"/>
      <c r="G7" s="215"/>
      <c r="H7" s="215"/>
      <c r="I7" s="215"/>
      <c r="J7" s="215"/>
    </row>
    <row r="8" spans="1:10" ht="13.5" thickBot="1">
      <c r="B8" s="242"/>
      <c r="C8" s="242"/>
      <c r="D8" s="242"/>
      <c r="E8" s="242"/>
      <c r="F8" s="242"/>
      <c r="G8" s="242"/>
    </row>
    <row r="9" spans="1:10" ht="12.75" customHeight="1" thickBot="1">
      <c r="A9" s="577" t="s">
        <v>7</v>
      </c>
      <c r="B9" s="579" t="s">
        <v>105</v>
      </c>
      <c r="C9" s="580"/>
      <c r="D9" s="581"/>
      <c r="E9" s="582" t="s">
        <v>109</v>
      </c>
      <c r="F9" s="583"/>
      <c r="G9" s="584"/>
      <c r="H9" s="582" t="s">
        <v>6</v>
      </c>
      <c r="I9" s="583"/>
      <c r="J9" s="584"/>
    </row>
    <row r="10" spans="1:10" ht="13.5" customHeight="1" thickBot="1">
      <c r="A10" s="578"/>
      <c r="B10" s="442" t="s">
        <v>8</v>
      </c>
      <c r="C10" s="443" t="s">
        <v>9</v>
      </c>
      <c r="D10" s="444" t="s">
        <v>10</v>
      </c>
      <c r="E10" s="441" t="s">
        <v>8</v>
      </c>
      <c r="F10" s="99" t="s">
        <v>9</v>
      </c>
      <c r="G10" s="100" t="s">
        <v>10</v>
      </c>
      <c r="H10" s="98" t="s">
        <v>8</v>
      </c>
      <c r="I10" s="99" t="s">
        <v>9</v>
      </c>
      <c r="J10" s="100" t="s">
        <v>10</v>
      </c>
    </row>
    <row r="11" spans="1:10">
      <c r="A11" s="258">
        <v>1984</v>
      </c>
      <c r="B11" s="271">
        <v>0</v>
      </c>
      <c r="C11" s="272">
        <v>8</v>
      </c>
      <c r="D11" s="40">
        <f t="shared" ref="D11:D33" si="0">IF(C11=0, "NA", B11/C11)</f>
        <v>0</v>
      </c>
      <c r="E11" s="271">
        <v>5</v>
      </c>
      <c r="F11" s="272">
        <v>207</v>
      </c>
      <c r="G11" s="40">
        <f t="shared" ref="G11:G44" si="1">IF(F11=0, "NA", E11/F11)</f>
        <v>2.4154589371980676E-2</v>
      </c>
      <c r="H11" s="439">
        <f>SUM(B11,E11)</f>
        <v>5</v>
      </c>
      <c r="I11" s="272">
        <f>SUM(C11,F11)</f>
        <v>215</v>
      </c>
      <c r="J11" s="40">
        <f t="shared" ref="J11:J37" si="2">IF(I11=0, "NA", H11/I11)</f>
        <v>2.3255813953488372E-2</v>
      </c>
    </row>
    <row r="12" spans="1:10">
      <c r="A12" s="259">
        <v>1985</v>
      </c>
      <c r="B12" s="273">
        <v>0</v>
      </c>
      <c r="C12" s="260">
        <v>11</v>
      </c>
      <c r="D12" s="34">
        <f t="shared" si="0"/>
        <v>0</v>
      </c>
      <c r="E12" s="273">
        <v>17</v>
      </c>
      <c r="F12" s="260">
        <v>361</v>
      </c>
      <c r="G12" s="34">
        <f t="shared" si="1"/>
        <v>4.7091412742382273E-2</v>
      </c>
      <c r="H12" s="440">
        <f>SUM(B12,E12)</f>
        <v>17</v>
      </c>
      <c r="I12" s="260">
        <f>SUM(C12,F12)</f>
        <v>372</v>
      </c>
      <c r="J12" s="34">
        <f t="shared" si="2"/>
        <v>4.5698924731182797E-2</v>
      </c>
    </row>
    <row r="13" spans="1:10">
      <c r="A13" s="259">
        <v>1986</v>
      </c>
      <c r="B13" s="273">
        <v>0</v>
      </c>
      <c r="C13" s="260">
        <v>35</v>
      </c>
      <c r="D13" s="34">
        <f t="shared" si="0"/>
        <v>0</v>
      </c>
      <c r="E13" s="273">
        <v>14</v>
      </c>
      <c r="F13" s="260">
        <v>478</v>
      </c>
      <c r="G13" s="34">
        <f t="shared" si="1"/>
        <v>2.9288702928870293E-2</v>
      </c>
      <c r="H13" s="440">
        <f t="shared" ref="H13:H44" si="3">SUM(B13,E13)</f>
        <v>14</v>
      </c>
      <c r="I13" s="260">
        <f t="shared" ref="I13:I44" si="4">SUM(C13,F13)</f>
        <v>513</v>
      </c>
      <c r="J13" s="34">
        <f t="shared" si="2"/>
        <v>2.7290448343079921E-2</v>
      </c>
    </row>
    <row r="14" spans="1:10">
      <c r="A14" s="259">
        <v>1987</v>
      </c>
      <c r="B14" s="273">
        <v>2</v>
      </c>
      <c r="C14" s="260">
        <v>34</v>
      </c>
      <c r="D14" s="34">
        <f t="shared" si="0"/>
        <v>5.8823529411764705E-2</v>
      </c>
      <c r="E14" s="273">
        <v>23</v>
      </c>
      <c r="F14" s="260">
        <v>773</v>
      </c>
      <c r="G14" s="34">
        <f t="shared" si="1"/>
        <v>2.9754204398447608E-2</v>
      </c>
      <c r="H14" s="440">
        <f t="shared" si="3"/>
        <v>25</v>
      </c>
      <c r="I14" s="260">
        <f t="shared" si="4"/>
        <v>807</v>
      </c>
      <c r="J14" s="34">
        <f t="shared" si="2"/>
        <v>3.0978934324659233E-2</v>
      </c>
    </row>
    <row r="15" spans="1:10">
      <c r="A15" s="259">
        <v>1988</v>
      </c>
      <c r="B15" s="273">
        <v>1</v>
      </c>
      <c r="C15" s="260">
        <v>38</v>
      </c>
      <c r="D15" s="34">
        <f t="shared" si="0"/>
        <v>2.6315789473684209E-2</v>
      </c>
      <c r="E15" s="273">
        <v>28</v>
      </c>
      <c r="F15" s="260">
        <v>786</v>
      </c>
      <c r="G15" s="34">
        <f t="shared" si="1"/>
        <v>3.5623409669211195E-2</v>
      </c>
      <c r="H15" s="440">
        <f t="shared" si="3"/>
        <v>29</v>
      </c>
      <c r="I15" s="260">
        <f t="shared" si="4"/>
        <v>824</v>
      </c>
      <c r="J15" s="34">
        <f t="shared" si="2"/>
        <v>3.5194174757281552E-2</v>
      </c>
    </row>
    <row r="16" spans="1:10">
      <c r="A16" s="259">
        <v>1989</v>
      </c>
      <c r="B16" s="273">
        <v>3</v>
      </c>
      <c r="C16" s="260">
        <v>35</v>
      </c>
      <c r="D16" s="34">
        <f t="shared" si="0"/>
        <v>8.5714285714285715E-2</v>
      </c>
      <c r="E16" s="273">
        <v>19</v>
      </c>
      <c r="F16" s="260">
        <v>629</v>
      </c>
      <c r="G16" s="34">
        <f t="shared" si="1"/>
        <v>3.0206677265500796E-2</v>
      </c>
      <c r="H16" s="440">
        <f t="shared" si="3"/>
        <v>22</v>
      </c>
      <c r="I16" s="260">
        <f t="shared" si="4"/>
        <v>664</v>
      </c>
      <c r="J16" s="34">
        <f t="shared" si="2"/>
        <v>3.313253012048193E-2</v>
      </c>
    </row>
    <row r="17" spans="1:11">
      <c r="A17" s="259">
        <v>1990</v>
      </c>
      <c r="B17" s="273">
        <v>0</v>
      </c>
      <c r="C17" s="260">
        <v>30</v>
      </c>
      <c r="D17" s="34">
        <f t="shared" si="0"/>
        <v>0</v>
      </c>
      <c r="E17" s="273">
        <v>10</v>
      </c>
      <c r="F17" s="260">
        <v>512</v>
      </c>
      <c r="G17" s="34">
        <f t="shared" si="1"/>
        <v>1.953125E-2</v>
      </c>
      <c r="H17" s="440">
        <f t="shared" si="3"/>
        <v>10</v>
      </c>
      <c r="I17" s="260">
        <f t="shared" si="4"/>
        <v>542</v>
      </c>
      <c r="J17" s="34">
        <f t="shared" si="2"/>
        <v>1.8450184501845018E-2</v>
      </c>
    </row>
    <row r="18" spans="1:11">
      <c r="A18" s="259">
        <v>1991</v>
      </c>
      <c r="B18" s="273">
        <v>2</v>
      </c>
      <c r="C18" s="260">
        <v>21</v>
      </c>
      <c r="D18" s="34">
        <f t="shared" si="0"/>
        <v>9.5238095238095233E-2</v>
      </c>
      <c r="E18" s="273">
        <v>14</v>
      </c>
      <c r="F18" s="260">
        <v>423</v>
      </c>
      <c r="G18" s="34">
        <f t="shared" si="1"/>
        <v>3.309692671394799E-2</v>
      </c>
      <c r="H18" s="440">
        <f t="shared" si="3"/>
        <v>16</v>
      </c>
      <c r="I18" s="260">
        <f t="shared" si="4"/>
        <v>444</v>
      </c>
      <c r="J18" s="34">
        <f t="shared" si="2"/>
        <v>3.6036036036036036E-2</v>
      </c>
    </row>
    <row r="19" spans="1:11">
      <c r="A19" s="259">
        <v>1992</v>
      </c>
      <c r="B19" s="273">
        <v>2</v>
      </c>
      <c r="C19" s="260">
        <v>38</v>
      </c>
      <c r="D19" s="34">
        <f t="shared" si="0"/>
        <v>5.2631578947368418E-2</v>
      </c>
      <c r="E19" s="273">
        <v>9</v>
      </c>
      <c r="F19" s="260">
        <v>438</v>
      </c>
      <c r="G19" s="34">
        <f t="shared" si="1"/>
        <v>2.0547945205479451E-2</v>
      </c>
      <c r="H19" s="440">
        <f t="shared" si="3"/>
        <v>11</v>
      </c>
      <c r="I19" s="260">
        <f t="shared" si="4"/>
        <v>476</v>
      </c>
      <c r="J19" s="34">
        <f t="shared" si="2"/>
        <v>2.3109243697478993E-2</v>
      </c>
    </row>
    <row r="20" spans="1:11">
      <c r="A20" s="259">
        <v>1993</v>
      </c>
      <c r="B20" s="273">
        <v>3</v>
      </c>
      <c r="C20" s="260">
        <v>53</v>
      </c>
      <c r="D20" s="34">
        <f t="shared" si="0"/>
        <v>5.6603773584905662E-2</v>
      </c>
      <c r="E20" s="273">
        <v>14</v>
      </c>
      <c r="F20" s="260">
        <v>672</v>
      </c>
      <c r="G20" s="34">
        <f t="shared" si="1"/>
        <v>2.0833333333333332E-2</v>
      </c>
      <c r="H20" s="440">
        <f t="shared" si="3"/>
        <v>17</v>
      </c>
      <c r="I20" s="260">
        <f t="shared" si="4"/>
        <v>725</v>
      </c>
      <c r="J20" s="34">
        <f t="shared" si="2"/>
        <v>2.3448275862068966E-2</v>
      </c>
    </row>
    <row r="21" spans="1:11">
      <c r="A21" s="259">
        <v>1994</v>
      </c>
      <c r="B21" s="273">
        <v>5</v>
      </c>
      <c r="C21" s="260">
        <v>116</v>
      </c>
      <c r="D21" s="34">
        <f t="shared" si="0"/>
        <v>4.3103448275862072E-2</v>
      </c>
      <c r="E21" s="273">
        <v>26</v>
      </c>
      <c r="F21" s="260">
        <v>987</v>
      </c>
      <c r="G21" s="34">
        <f t="shared" si="1"/>
        <v>2.6342451874366769E-2</v>
      </c>
      <c r="H21" s="440">
        <f t="shared" si="3"/>
        <v>31</v>
      </c>
      <c r="I21" s="260">
        <f t="shared" si="4"/>
        <v>1103</v>
      </c>
      <c r="J21" s="34">
        <f t="shared" si="2"/>
        <v>2.8105167724388033E-2</v>
      </c>
    </row>
    <row r="22" spans="1:11">
      <c r="A22" s="259">
        <v>1995</v>
      </c>
      <c r="B22" s="273">
        <v>3</v>
      </c>
      <c r="C22" s="260">
        <v>169</v>
      </c>
      <c r="D22" s="34">
        <f t="shared" si="0"/>
        <v>1.7751479289940829E-2</v>
      </c>
      <c r="E22" s="273">
        <v>32</v>
      </c>
      <c r="F22" s="260">
        <v>1592</v>
      </c>
      <c r="G22" s="34">
        <f t="shared" si="1"/>
        <v>2.0100502512562814E-2</v>
      </c>
      <c r="H22" s="440">
        <f t="shared" si="3"/>
        <v>35</v>
      </c>
      <c r="I22" s="260">
        <f t="shared" si="4"/>
        <v>1761</v>
      </c>
      <c r="J22" s="34">
        <f t="shared" si="2"/>
        <v>1.9875070982396367E-2</v>
      </c>
    </row>
    <row r="23" spans="1:11">
      <c r="A23" s="259">
        <v>1996</v>
      </c>
      <c r="B23" s="273">
        <v>1</v>
      </c>
      <c r="C23" s="260">
        <v>191</v>
      </c>
      <c r="D23" s="34">
        <f t="shared" si="0"/>
        <v>5.235602094240838E-3</v>
      </c>
      <c r="E23" s="273">
        <v>24</v>
      </c>
      <c r="F23" s="260">
        <v>1399</v>
      </c>
      <c r="G23" s="34">
        <f t="shared" si="1"/>
        <v>1.7155110793423873E-2</v>
      </c>
      <c r="H23" s="440">
        <f t="shared" si="3"/>
        <v>25</v>
      </c>
      <c r="I23" s="260">
        <f t="shared" si="4"/>
        <v>1590</v>
      </c>
      <c r="J23" s="34">
        <f t="shared" si="2"/>
        <v>1.5723270440251572E-2</v>
      </c>
    </row>
    <row r="24" spans="1:11">
      <c r="A24" s="259">
        <v>1997</v>
      </c>
      <c r="B24" s="273">
        <v>7</v>
      </c>
      <c r="C24" s="260">
        <v>391</v>
      </c>
      <c r="D24" s="34">
        <f t="shared" si="0"/>
        <v>1.7902813299232736E-2</v>
      </c>
      <c r="E24" s="273">
        <v>51</v>
      </c>
      <c r="F24" s="260">
        <v>1832</v>
      </c>
      <c r="G24" s="34">
        <f t="shared" si="1"/>
        <v>2.7838427947598252E-2</v>
      </c>
      <c r="H24" s="440">
        <f t="shared" si="3"/>
        <v>58</v>
      </c>
      <c r="I24" s="260">
        <f t="shared" si="4"/>
        <v>2223</v>
      </c>
      <c r="J24" s="34">
        <f t="shared" si="2"/>
        <v>2.6090868196131354E-2</v>
      </c>
    </row>
    <row r="25" spans="1:11">
      <c r="A25" s="259">
        <v>1998</v>
      </c>
      <c r="B25" s="273">
        <v>4</v>
      </c>
      <c r="C25" s="260">
        <v>163</v>
      </c>
      <c r="D25" s="34">
        <f t="shared" si="0"/>
        <v>2.4539877300613498E-2</v>
      </c>
      <c r="E25" s="273">
        <v>50</v>
      </c>
      <c r="F25" s="260">
        <v>2010</v>
      </c>
      <c r="G25" s="34">
        <f t="shared" si="1"/>
        <v>2.4875621890547265E-2</v>
      </c>
      <c r="H25" s="440">
        <f t="shared" si="3"/>
        <v>54</v>
      </c>
      <c r="I25" s="260">
        <f t="shared" si="4"/>
        <v>2173</v>
      </c>
      <c r="J25" s="34">
        <f t="shared" si="2"/>
        <v>2.4850437183617118E-2</v>
      </c>
    </row>
    <row r="26" spans="1:11">
      <c r="A26" s="259">
        <v>1999</v>
      </c>
      <c r="B26" s="273">
        <v>16</v>
      </c>
      <c r="C26" s="260">
        <v>600</v>
      </c>
      <c r="D26" s="34">
        <f t="shared" si="0"/>
        <v>2.6666666666666668E-2</v>
      </c>
      <c r="E26" s="273">
        <v>44</v>
      </c>
      <c r="F26" s="260">
        <v>2907</v>
      </c>
      <c r="G26" s="34">
        <f t="shared" si="1"/>
        <v>1.5135878912968696E-2</v>
      </c>
      <c r="H26" s="440">
        <f t="shared" si="3"/>
        <v>60</v>
      </c>
      <c r="I26" s="260">
        <f t="shared" si="4"/>
        <v>3507</v>
      </c>
      <c r="J26" s="34">
        <f t="shared" si="2"/>
        <v>1.7108639863130881E-2</v>
      </c>
    </row>
    <row r="27" spans="1:11">
      <c r="A27" s="259">
        <v>2000</v>
      </c>
      <c r="B27" s="273">
        <v>16</v>
      </c>
      <c r="C27" s="260">
        <v>581</v>
      </c>
      <c r="D27" s="34">
        <f t="shared" si="0"/>
        <v>2.7538726333907058E-2</v>
      </c>
      <c r="E27" s="273">
        <v>62</v>
      </c>
      <c r="F27" s="260">
        <v>3441</v>
      </c>
      <c r="G27" s="34">
        <f t="shared" si="1"/>
        <v>1.8018018018018018E-2</v>
      </c>
      <c r="H27" s="440">
        <f t="shared" si="3"/>
        <v>78</v>
      </c>
      <c r="I27" s="260">
        <f t="shared" si="4"/>
        <v>4022</v>
      </c>
      <c r="J27" s="34">
        <f t="shared" si="2"/>
        <v>1.9393336648433616E-2</v>
      </c>
    </row>
    <row r="28" spans="1:11">
      <c r="A28" s="259">
        <v>2001</v>
      </c>
      <c r="B28" s="273">
        <v>10</v>
      </c>
      <c r="C28" s="260">
        <v>645</v>
      </c>
      <c r="D28" s="34">
        <f t="shared" si="0"/>
        <v>1.5503875968992248E-2</v>
      </c>
      <c r="E28" s="273">
        <v>45</v>
      </c>
      <c r="F28" s="260">
        <v>3211</v>
      </c>
      <c r="G28" s="34">
        <f t="shared" si="1"/>
        <v>1.4014325755216444E-2</v>
      </c>
      <c r="H28" s="440">
        <f t="shared" si="3"/>
        <v>55</v>
      </c>
      <c r="I28" s="260">
        <f t="shared" si="4"/>
        <v>3856</v>
      </c>
      <c r="J28" s="34">
        <f t="shared" si="2"/>
        <v>1.4263485477178423E-2</v>
      </c>
    </row>
    <row r="29" spans="1:11">
      <c r="A29" s="259">
        <v>2002</v>
      </c>
      <c r="B29" s="273">
        <v>16</v>
      </c>
      <c r="C29" s="260">
        <v>688</v>
      </c>
      <c r="D29" s="34">
        <f t="shared" si="0"/>
        <v>2.3255813953488372E-2</v>
      </c>
      <c r="E29" s="273">
        <v>57</v>
      </c>
      <c r="F29" s="260">
        <v>2755</v>
      </c>
      <c r="G29" s="34">
        <f t="shared" si="1"/>
        <v>2.0689655172413793E-2</v>
      </c>
      <c r="H29" s="440">
        <f t="shared" si="3"/>
        <v>73</v>
      </c>
      <c r="I29" s="260">
        <f t="shared" si="4"/>
        <v>3443</v>
      </c>
      <c r="J29" s="34">
        <f t="shared" si="2"/>
        <v>2.1202439732791172E-2</v>
      </c>
    </row>
    <row r="30" spans="1:11">
      <c r="A30" s="259">
        <v>2003</v>
      </c>
      <c r="B30" s="273">
        <v>17</v>
      </c>
      <c r="C30" s="260">
        <v>710</v>
      </c>
      <c r="D30" s="34">
        <f t="shared" si="0"/>
        <v>2.3943661971830985E-2</v>
      </c>
      <c r="E30" s="273">
        <v>54</v>
      </c>
      <c r="F30" s="260">
        <v>2897</v>
      </c>
      <c r="G30" s="34">
        <f t="shared" si="1"/>
        <v>1.8639972385226095E-2</v>
      </c>
      <c r="H30" s="440">
        <f t="shared" si="3"/>
        <v>71</v>
      </c>
      <c r="I30" s="260">
        <f t="shared" si="4"/>
        <v>3607</v>
      </c>
      <c r="J30" s="34">
        <f t="shared" si="2"/>
        <v>1.9683947879123927E-2</v>
      </c>
    </row>
    <row r="31" spans="1:11">
      <c r="A31" s="259">
        <v>2004</v>
      </c>
      <c r="B31" s="273">
        <v>19</v>
      </c>
      <c r="C31" s="260">
        <v>908</v>
      </c>
      <c r="D31" s="34">
        <f t="shared" si="0"/>
        <v>2.092511013215859E-2</v>
      </c>
      <c r="E31" s="273">
        <v>104</v>
      </c>
      <c r="F31" s="260">
        <v>4168</v>
      </c>
      <c r="G31" s="34">
        <f t="shared" si="1"/>
        <v>2.4952015355086371E-2</v>
      </c>
      <c r="H31" s="440">
        <f t="shared" si="3"/>
        <v>123</v>
      </c>
      <c r="I31" s="260">
        <f t="shared" si="4"/>
        <v>5076</v>
      </c>
      <c r="J31" s="34">
        <f t="shared" si="2"/>
        <v>2.4231678486997636E-2</v>
      </c>
      <c r="K31" s="242"/>
    </row>
    <row r="32" spans="1:11">
      <c r="A32" s="259">
        <v>2005</v>
      </c>
      <c r="B32" s="273">
        <v>28</v>
      </c>
      <c r="C32" s="260">
        <v>1571</v>
      </c>
      <c r="D32" s="34">
        <f t="shared" si="0"/>
        <v>1.7823042647994908E-2</v>
      </c>
      <c r="E32" s="273">
        <v>161</v>
      </c>
      <c r="F32" s="260">
        <v>5047</v>
      </c>
      <c r="G32" s="34">
        <f t="shared" si="1"/>
        <v>3.1900138696255201E-2</v>
      </c>
      <c r="H32" s="440">
        <f t="shared" si="3"/>
        <v>189</v>
      </c>
      <c r="I32" s="260">
        <f t="shared" si="4"/>
        <v>6618</v>
      </c>
      <c r="J32" s="34">
        <f t="shared" si="2"/>
        <v>2.8558476881233003E-2</v>
      </c>
      <c r="K32" s="242"/>
    </row>
    <row r="33" spans="1:11">
      <c r="A33" s="259">
        <v>2006</v>
      </c>
      <c r="B33" s="273">
        <v>19</v>
      </c>
      <c r="C33" s="260">
        <v>2320</v>
      </c>
      <c r="D33" s="34">
        <f t="shared" si="0"/>
        <v>8.1896551724137939E-3</v>
      </c>
      <c r="E33" s="273">
        <v>143</v>
      </c>
      <c r="F33" s="260">
        <v>5441</v>
      </c>
      <c r="G33" s="34">
        <f t="shared" si="1"/>
        <v>2.628193346811248E-2</v>
      </c>
      <c r="H33" s="440">
        <f t="shared" si="3"/>
        <v>162</v>
      </c>
      <c r="I33" s="260">
        <f t="shared" si="4"/>
        <v>7761</v>
      </c>
      <c r="J33" s="34">
        <f t="shared" si="2"/>
        <v>2.0873598763045998E-2</v>
      </c>
      <c r="K33" s="242"/>
    </row>
    <row r="34" spans="1:11">
      <c r="A34" s="259">
        <v>2007</v>
      </c>
      <c r="B34" s="273"/>
      <c r="C34" s="260"/>
      <c r="D34" s="34"/>
      <c r="E34" s="273">
        <v>151</v>
      </c>
      <c r="F34" s="260">
        <v>6070</v>
      </c>
      <c r="G34" s="34">
        <f t="shared" si="1"/>
        <v>2.487644151565074E-2</v>
      </c>
      <c r="H34" s="440">
        <f t="shared" si="3"/>
        <v>151</v>
      </c>
      <c r="I34" s="260">
        <f t="shared" si="4"/>
        <v>6070</v>
      </c>
      <c r="J34" s="34">
        <f t="shared" si="2"/>
        <v>2.487644151565074E-2</v>
      </c>
      <c r="K34" s="242"/>
    </row>
    <row r="35" spans="1:11">
      <c r="A35" s="259">
        <v>2008</v>
      </c>
      <c r="B35" s="273"/>
      <c r="C35" s="260"/>
      <c r="D35" s="34"/>
      <c r="E35" s="273">
        <v>81</v>
      </c>
      <c r="F35" s="260">
        <v>3730</v>
      </c>
      <c r="G35" s="34">
        <f t="shared" si="1"/>
        <v>2.1715817694369973E-2</v>
      </c>
      <c r="H35" s="440">
        <f t="shared" si="3"/>
        <v>81</v>
      </c>
      <c r="I35" s="260">
        <f t="shared" si="4"/>
        <v>3730</v>
      </c>
      <c r="J35" s="34">
        <f t="shared" si="2"/>
        <v>2.1715817694369973E-2</v>
      </c>
      <c r="K35" s="242"/>
    </row>
    <row r="36" spans="1:11">
      <c r="A36" s="259">
        <v>2009</v>
      </c>
      <c r="B36" s="273"/>
      <c r="C36" s="260"/>
      <c r="D36" s="34"/>
      <c r="E36" s="273">
        <v>23</v>
      </c>
      <c r="F36" s="260">
        <v>2730</v>
      </c>
      <c r="G36" s="34">
        <f t="shared" si="1"/>
        <v>8.4249084249084245E-3</v>
      </c>
      <c r="H36" s="440">
        <f t="shared" si="3"/>
        <v>23</v>
      </c>
      <c r="I36" s="260">
        <f t="shared" si="4"/>
        <v>2730</v>
      </c>
      <c r="J36" s="34">
        <f t="shared" si="2"/>
        <v>8.4249084249084245E-3</v>
      </c>
      <c r="K36" s="242"/>
    </row>
    <row r="37" spans="1:11">
      <c r="A37" s="259">
        <v>2010</v>
      </c>
      <c r="B37" s="273"/>
      <c r="C37" s="260"/>
      <c r="D37" s="34"/>
      <c r="E37" s="273">
        <v>20</v>
      </c>
      <c r="F37" s="260">
        <v>2666</v>
      </c>
      <c r="G37" s="34">
        <f t="shared" si="1"/>
        <v>7.5018754688672166E-3</v>
      </c>
      <c r="H37" s="440">
        <f t="shared" si="3"/>
        <v>20</v>
      </c>
      <c r="I37" s="260">
        <f t="shared" si="4"/>
        <v>2666</v>
      </c>
      <c r="J37" s="34">
        <f t="shared" si="2"/>
        <v>7.5018754688672166E-3</v>
      </c>
      <c r="K37" s="242"/>
    </row>
    <row r="38" spans="1:11">
      <c r="A38" s="259">
        <v>2011</v>
      </c>
      <c r="B38" s="273"/>
      <c r="C38" s="260"/>
      <c r="D38" s="34"/>
      <c r="E38" s="273">
        <v>12</v>
      </c>
      <c r="F38" s="260">
        <v>2942</v>
      </c>
      <c r="G38" s="34">
        <f t="shared" si="1"/>
        <v>4.0788579197824611E-3</v>
      </c>
      <c r="H38" s="440">
        <f t="shared" si="3"/>
        <v>12</v>
      </c>
      <c r="I38" s="260">
        <f t="shared" si="4"/>
        <v>2942</v>
      </c>
      <c r="J38" s="34">
        <f t="shared" ref="J38:J44" si="5">IF(I38=0, "NA", H38/I38)</f>
        <v>4.0788579197824611E-3</v>
      </c>
      <c r="K38" s="242"/>
    </row>
    <row r="39" spans="1:11">
      <c r="A39" s="259">
        <v>2012</v>
      </c>
      <c r="B39" s="273"/>
      <c r="C39" s="260"/>
      <c r="D39" s="34"/>
      <c r="E39" s="273">
        <v>8</v>
      </c>
      <c r="F39" s="260">
        <v>4909</v>
      </c>
      <c r="G39" s="34">
        <f t="shared" si="1"/>
        <v>1.6296598085149725E-3</v>
      </c>
      <c r="H39" s="440">
        <f t="shared" si="3"/>
        <v>8</v>
      </c>
      <c r="I39" s="260">
        <f t="shared" si="4"/>
        <v>4909</v>
      </c>
      <c r="J39" s="34">
        <f t="shared" si="5"/>
        <v>1.6296598085149725E-3</v>
      </c>
      <c r="K39" s="242"/>
    </row>
    <row r="40" spans="1:11">
      <c r="A40" s="259">
        <v>2013</v>
      </c>
      <c r="B40" s="273"/>
      <c r="C40" s="260"/>
      <c r="D40" s="34"/>
      <c r="E40" s="273">
        <v>14</v>
      </c>
      <c r="F40" s="260">
        <v>4244</v>
      </c>
      <c r="G40" s="34">
        <f t="shared" si="1"/>
        <v>3.2987747408105561E-3</v>
      </c>
      <c r="H40" s="440">
        <f t="shared" si="3"/>
        <v>14</v>
      </c>
      <c r="I40" s="260">
        <f t="shared" si="4"/>
        <v>4244</v>
      </c>
      <c r="J40" s="34">
        <f t="shared" si="5"/>
        <v>3.2987747408105561E-3</v>
      </c>
      <c r="K40" s="242"/>
    </row>
    <row r="41" spans="1:11">
      <c r="A41" s="259">
        <v>2014</v>
      </c>
      <c r="B41" s="273"/>
      <c r="C41" s="260"/>
      <c r="D41" s="34"/>
      <c r="E41" s="273">
        <v>13</v>
      </c>
      <c r="F41" s="260">
        <v>4158</v>
      </c>
      <c r="G41" s="34">
        <f t="shared" si="1"/>
        <v>3.1265031265031266E-3</v>
      </c>
      <c r="H41" s="440">
        <f t="shared" si="3"/>
        <v>13</v>
      </c>
      <c r="I41" s="260">
        <f t="shared" si="4"/>
        <v>4158</v>
      </c>
      <c r="J41" s="34">
        <f t="shared" si="5"/>
        <v>3.1265031265031266E-3</v>
      </c>
    </row>
    <row r="42" spans="1:11">
      <c r="A42" s="259">
        <v>2015</v>
      </c>
      <c r="B42" s="273"/>
      <c r="C42" s="260"/>
      <c r="D42" s="34"/>
      <c r="E42" s="273">
        <v>8</v>
      </c>
      <c r="F42" s="260">
        <v>5290</v>
      </c>
      <c r="G42" s="34">
        <f t="shared" si="1"/>
        <v>1.5122873345935729E-3</v>
      </c>
      <c r="H42" s="440">
        <f t="shared" si="3"/>
        <v>8</v>
      </c>
      <c r="I42" s="260">
        <f t="shared" si="4"/>
        <v>5290</v>
      </c>
      <c r="J42" s="34">
        <f t="shared" si="5"/>
        <v>1.5122873345935729E-3</v>
      </c>
    </row>
    <row r="43" spans="1:11">
      <c r="A43" s="259">
        <v>2016</v>
      </c>
      <c r="B43" s="390"/>
      <c r="C43" s="391"/>
      <c r="D43" s="162"/>
      <c r="E43" s="390">
        <v>3</v>
      </c>
      <c r="F43" s="391">
        <v>3484</v>
      </c>
      <c r="G43" s="162">
        <f t="shared" si="1"/>
        <v>8.6107921928817448E-4</v>
      </c>
      <c r="H43" s="440">
        <f t="shared" si="3"/>
        <v>3</v>
      </c>
      <c r="I43" s="260">
        <f t="shared" si="4"/>
        <v>3484</v>
      </c>
      <c r="J43" s="34">
        <f t="shared" si="5"/>
        <v>8.6107921928817448E-4</v>
      </c>
    </row>
    <row r="44" spans="1:11" ht="12.75" customHeight="1" thickBot="1">
      <c r="A44" s="438">
        <v>2017</v>
      </c>
      <c r="B44" s="390"/>
      <c r="C44" s="391"/>
      <c r="D44" s="162"/>
      <c r="E44" s="390">
        <v>2</v>
      </c>
      <c r="F44" s="391">
        <v>186</v>
      </c>
      <c r="G44" s="162">
        <f t="shared" si="1"/>
        <v>1.0752688172043012E-2</v>
      </c>
      <c r="H44" s="445">
        <f t="shared" si="3"/>
        <v>2</v>
      </c>
      <c r="I44" s="391">
        <f t="shared" si="4"/>
        <v>186</v>
      </c>
      <c r="J44" s="162">
        <f t="shared" si="5"/>
        <v>1.0752688172043012E-2</v>
      </c>
    </row>
    <row r="45" spans="1:11" ht="13.5" thickBot="1">
      <c r="A45" s="292" t="s">
        <v>6</v>
      </c>
      <c r="B45" s="288">
        <f>SUM(B11:B44)</f>
        <v>174</v>
      </c>
      <c r="C45" s="261">
        <f>SUM(C11:C44)</f>
        <v>9356</v>
      </c>
      <c r="D45" s="446">
        <f>IF(C45=0, "NA", B45/C45)</f>
        <v>1.8597691321077383E-2</v>
      </c>
      <c r="E45" s="288">
        <f>SUM(E11:E44)</f>
        <v>1341</v>
      </c>
      <c r="F45" s="261">
        <f>SUM(F11:F44)</f>
        <v>83375</v>
      </c>
      <c r="G45" s="42">
        <f>IF(F45=0, "NA", E45/F45)</f>
        <v>1.6083958020989504E-2</v>
      </c>
      <c r="H45" s="285">
        <f>SUM(H11:H44)</f>
        <v>1515</v>
      </c>
      <c r="I45" s="261">
        <f>SUM(I11:I44)</f>
        <v>92731</v>
      </c>
      <c r="J45" s="42">
        <f>IF(I45=0, "NA", H45/I45)</f>
        <v>1.6337578587527365E-2</v>
      </c>
    </row>
    <row r="46" spans="1:11">
      <c r="C46" s="43"/>
      <c r="F46" s="43"/>
    </row>
    <row r="78" ht="12.75" customHeight="1"/>
  </sheetData>
  <mergeCells count="5">
    <mergeCell ref="A4:J6"/>
    <mergeCell ref="A9:A10"/>
    <mergeCell ref="B9:D9"/>
    <mergeCell ref="E9:G9"/>
    <mergeCell ref="H9:J9"/>
  </mergeCells>
  <phoneticPr fontId="28" type="noConversion"/>
  <pageMargins left="0.75" right="0.75" top="1" bottom="1" header="0.5" footer="0.5"/>
  <pageSetup scale="5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Cover</vt:lpstr>
      <vt:lpstr>QA</vt:lpstr>
      <vt:lpstr>#s for report text</vt:lpstr>
      <vt:lpstr>Table of Contents</vt:lpstr>
      <vt:lpstr>(1) VINs tested</vt:lpstr>
      <vt:lpstr>(1) Total Tests</vt:lpstr>
      <vt:lpstr>(2)(i) OBD</vt:lpstr>
      <vt:lpstr>Initial gasoline </vt:lpstr>
      <vt:lpstr>(2)(i) Opacity</vt:lpstr>
      <vt:lpstr>(2)(ii) OBD</vt:lpstr>
      <vt:lpstr>(2)(iii) OBD</vt:lpstr>
      <vt:lpstr>(2)(iv) OBD</vt:lpstr>
      <vt:lpstr>(2)(v) Waivers</vt:lpstr>
      <vt:lpstr>NoKnownOut_InitialFailed_Paul</vt:lpstr>
      <vt:lpstr>(2)(v) Hardship Extensions</vt:lpstr>
      <vt:lpstr>(2)(vi) No Outcome</vt:lpstr>
      <vt:lpstr>(2)(xi) Pass OBD</vt:lpstr>
      <vt:lpstr>(2)(xii) Fail OBD</vt:lpstr>
      <vt:lpstr>(2)(xix) MIL on no DTCs</vt:lpstr>
      <vt:lpstr>(2)(xx) MIL off w  DTCs</vt:lpstr>
      <vt:lpstr>(2)(xxi) MIL on w DTCs </vt:lpstr>
      <vt:lpstr>(2)(xxii) MIL off no DTCs </vt:lpstr>
      <vt:lpstr>(2)(xxiii) Not Ready Failures</vt:lpstr>
      <vt:lpstr>(2)(xxiii) Not Ready Turnaways</vt:lpstr>
      <vt:lpstr>Alternative OBD Tests</vt:lpstr>
      <vt:lpstr>worksheet</vt:lpstr>
      <vt:lpstr>'(1) Total Tests'!Print_Area</vt:lpstr>
      <vt:lpstr>'(1) VINs tested'!Print_Area</vt:lpstr>
      <vt:lpstr>'(2)(i) OBD'!Print_Area</vt:lpstr>
      <vt:lpstr>'(2)(ii) OBD'!Print_Area</vt:lpstr>
      <vt:lpstr>'(2)(iii) OBD'!Print_Area</vt:lpstr>
      <vt:lpstr>'(2)(iv) OBD'!Print_Area</vt:lpstr>
      <vt:lpstr>'(2)(v) Waivers'!Print_Area</vt:lpstr>
      <vt:lpstr>'(2)(vi) No Outcome'!Print_Area</vt:lpstr>
      <vt:lpstr>'(2)(xi) Pass OBD'!Print_Area</vt:lpstr>
      <vt:lpstr>'(2)(xii) Fail OBD'!Print_Area</vt:lpstr>
      <vt:lpstr>'(2)(xix) MIL on no DTCs'!Print_Area</vt:lpstr>
      <vt:lpstr>'(2)(xx) MIL off w  DTCs'!Print_Area</vt:lpstr>
      <vt:lpstr>'(2)(xxi) MIL on w DTCs '!Print_Area</vt:lpstr>
      <vt:lpstr>'(2)(xxii) MIL off no DTCs '!Print_Area</vt:lpstr>
      <vt:lpstr>'(2)(xxiii) Not Ready Failures'!Print_Area</vt:lpstr>
      <vt:lpstr>'(2)(xxiii) Not Ready Turnaways'!Print_Area</vt:lpstr>
      <vt:lpstr>Cover!Print_Area</vt:lpstr>
      <vt:lpstr>'Table of Contents'!Print_Area</vt:lpstr>
      <vt:lpstr>'Table of Contents'!Print_Titles</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cwoleader</dc:creator>
  <cp:lastModifiedBy>Kevin</cp:lastModifiedBy>
  <cp:lastPrinted>2015-05-07T17:46:35Z</cp:lastPrinted>
  <dcterms:created xsi:type="dcterms:W3CDTF">2004-07-19T17:19:25Z</dcterms:created>
  <dcterms:modified xsi:type="dcterms:W3CDTF">2018-01-26T15:49:19Z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