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5.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39.xml" ContentType="application/vnd.openxmlformats-officedocument.drawingml.chart+xml"/>
  <Override PartName="/xl/drawings/drawing20.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1.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2.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7.xml" ContentType="application/vnd.openxmlformats-officedocument.drawingml.chartshapes+xml"/>
  <Override PartName="/xl/charts/chart50.xml" ContentType="application/vnd.openxmlformats-officedocument.drawingml.chart+xml"/>
  <Override PartName="/xl/charts/chart51.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updateLinks="never" codeName="ThisWorkbook"/>
  <mc:AlternateContent xmlns:mc="http://schemas.openxmlformats.org/markup-compatibility/2006">
    <mc:Choice Requires="x15">
      <x15ac:absPath xmlns:x15ac="http://schemas.microsoft.com/office/spreadsheetml/2010/11/ac" url="D:\Applus\Annual Reports\"/>
    </mc:Choice>
  </mc:AlternateContent>
  <xr:revisionPtr revIDLastSave="0" documentId="8_{3C9E3B57-0942-41BC-BFF2-B2DF92961B08}" xr6:coauthVersionLast="43" xr6:coauthVersionMax="43" xr10:uidLastSave="{00000000-0000-0000-0000-000000000000}"/>
  <bookViews>
    <workbookView xWindow="-120" yWindow="-120" windowWidth="20730" windowHeight="11160" tabRatio="899" xr2:uid="{00000000-000D-0000-FFFF-FFFF00000000}"/>
  </bookViews>
  <sheets>
    <sheet name="Cover" sheetId="1" r:id="rId1"/>
    <sheet name="QA" sheetId="2" state="hidden" r:id="rId2"/>
    <sheet name="#s for report text" sheetId="46" state="hidden" r:id="rId3"/>
    <sheet name="Table of Contents" sheetId="4" r:id="rId4"/>
    <sheet name="(1) VINs tested" sheetId="5" r:id="rId5"/>
    <sheet name="(1) Total Tests" sheetId="6" r:id="rId6"/>
    <sheet name="(2)(i) OBD" sheetId="10" r:id="rId7"/>
    <sheet name="Initial gasoline " sheetId="11" state="hidden" r:id="rId8"/>
    <sheet name="(2)(i) Opacity" sheetId="43" r:id="rId9"/>
    <sheet name="(2)(ii) OBD" sheetId="17" r:id="rId10"/>
    <sheet name="(2)(iii) OBD" sheetId="21" r:id="rId11"/>
    <sheet name="(2)(iv) OBD" sheetId="24" r:id="rId12"/>
    <sheet name="(2)(v) Waivers" sheetId="25" r:id="rId13"/>
    <sheet name="NoKnownOut_InitialFailed_Paul" sheetId="26" state="hidden" r:id="rId14"/>
    <sheet name="(2)(v) Hardship Extensions" sheetId="42" r:id="rId15"/>
    <sheet name="(2)(vi) No Outcome" sheetId="27" r:id="rId16"/>
    <sheet name="(2)(xi) Pass OBD" sheetId="28" r:id="rId17"/>
    <sheet name="(2)(xii) Fail OBD" sheetId="29" r:id="rId18"/>
    <sheet name="(2)(xix) MIL on no DTCs" sheetId="34" r:id="rId19"/>
    <sheet name="(2)(xx) MIL off w  DTCs" sheetId="35" r:id="rId20"/>
    <sheet name="(2)(xxi) MIL on w DTCs " sheetId="36" r:id="rId21"/>
    <sheet name="(2)(xxii) MIL off no DTCs " sheetId="37" r:id="rId22"/>
    <sheet name="(2)(xxiii) Not Ready Failures" sheetId="38" r:id="rId23"/>
    <sheet name="(2)(xxiii) Not Ready Turnaways" sheetId="41" r:id="rId24"/>
    <sheet name="Alternative OBD Tests" sheetId="44" r:id="rId25"/>
    <sheet name="worksheet" sheetId="40" state="hidden" r:id="rId26"/>
  </sheets>
  <externalReferences>
    <externalReference r:id="rId27"/>
    <externalReference r:id="rId28"/>
  </externalReferences>
  <definedNames>
    <definedName name="_xlnm.Print_Area" localSheetId="5">'(1) Total Tests'!$A$1:$K$61</definedName>
    <definedName name="_xlnm.Print_Area" localSheetId="4">'(1) VINs tested'!$A$1:$J$80</definedName>
    <definedName name="_xlnm.Print_Area" localSheetId="6">'(2)(i) OBD'!$A$1:$Z$75</definedName>
    <definedName name="_xlnm.Print_Area" localSheetId="9">'(2)(ii) OBD'!$A$1:$V$97</definedName>
    <definedName name="_xlnm.Print_Area" localSheetId="10">'(2)(iii) OBD'!$A$1:$V$95</definedName>
    <definedName name="_xlnm.Print_Area" localSheetId="11">'(2)(iv) OBD'!$A$1:$V$98</definedName>
    <definedName name="_xlnm.Print_Area" localSheetId="12">'(2)(v) Waivers'!$A$1:$V$28</definedName>
    <definedName name="_xlnm.Print_Area" localSheetId="15">'(2)(vi) No Outcome'!$A$1:$V$87</definedName>
    <definedName name="_xlnm.Print_Area" localSheetId="16">'(2)(xi) Pass OBD'!$A$1:$V$100</definedName>
    <definedName name="_xlnm.Print_Area" localSheetId="17">'(2)(xii) Fail OBD'!$A$1:$V$95</definedName>
    <definedName name="_xlnm.Print_Area" localSheetId="18">'(2)(xix) MIL on no DTCs'!$A$1:$V$61</definedName>
    <definedName name="_xlnm.Print_Area" localSheetId="19">'(2)(xx) MIL off w  DTCs'!$A$1:$V$26</definedName>
    <definedName name="_xlnm.Print_Area" localSheetId="20">'(2)(xxi) MIL on w DTCs '!$A$1:$V$98</definedName>
    <definedName name="_xlnm.Print_Area" localSheetId="21">'(2)(xxii) MIL off no DTCs '!$A$1:$V$99</definedName>
    <definedName name="_xlnm.Print_Area" localSheetId="22">'(2)(xxiii) Not Ready Failures'!$A$1:$V$102</definedName>
    <definedName name="_xlnm.Print_Area" localSheetId="23">'(2)(xxiii) Not Ready Turnaways'!$A$1:$V$100</definedName>
    <definedName name="_xlnm.Print_Area" localSheetId="0">Cover!$A$1:$K$25</definedName>
    <definedName name="_xlnm.Print_Area" localSheetId="3">'Table of Contents'!$A$1:$C$26</definedName>
    <definedName name="_xlnm.Print_Titles" localSheetId="3">'Table of Contents'!$2:$2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3" i="46" l="1"/>
  <c r="B223" i="46"/>
  <c r="D218" i="46"/>
  <c r="C218" i="46"/>
  <c r="C217" i="46"/>
  <c r="F217" i="46" s="1"/>
  <c r="C210" i="46"/>
  <c r="H210" i="46"/>
  <c r="D179" i="46" l="1"/>
  <c r="D185" i="46" l="1"/>
  <c r="D184" i="46"/>
  <c r="F176" i="46" l="1"/>
  <c r="C176" i="46"/>
  <c r="D166" i="46"/>
  <c r="R29" i="27" l="1"/>
  <c r="Q29" i="27"/>
  <c r="O29" i="27"/>
  <c r="N29" i="27"/>
  <c r="P29" i="27" s="1"/>
  <c r="L29" i="27"/>
  <c r="K29" i="27"/>
  <c r="I29" i="27"/>
  <c r="H29" i="27"/>
  <c r="J29" i="27" s="1"/>
  <c r="F29" i="27"/>
  <c r="E29" i="27"/>
  <c r="C29" i="27"/>
  <c r="B29" i="27"/>
  <c r="U28" i="27"/>
  <c r="V28" i="27" s="1"/>
  <c r="T28" i="27"/>
  <c r="S28" i="27"/>
  <c r="P28" i="27"/>
  <c r="M28" i="27"/>
  <c r="J28" i="27"/>
  <c r="G28" i="27"/>
  <c r="D28" i="27"/>
  <c r="U27" i="27"/>
  <c r="V27" i="27" s="1"/>
  <c r="T27" i="27"/>
  <c r="S27" i="27"/>
  <c r="P27" i="27"/>
  <c r="M27" i="27"/>
  <c r="J27" i="27"/>
  <c r="G27" i="27"/>
  <c r="D27" i="27"/>
  <c r="U26" i="27"/>
  <c r="V26" i="27" s="1"/>
  <c r="T26" i="27"/>
  <c r="S26" i="27"/>
  <c r="P26" i="27"/>
  <c r="M26" i="27"/>
  <c r="J26" i="27"/>
  <c r="G26" i="27"/>
  <c r="D26" i="27"/>
  <c r="U25" i="27"/>
  <c r="T25" i="27"/>
  <c r="V25" i="27" s="1"/>
  <c r="S25" i="27"/>
  <c r="P25" i="27"/>
  <c r="M25" i="27"/>
  <c r="J25" i="27"/>
  <c r="G25" i="27"/>
  <c r="D25" i="27"/>
  <c r="U24" i="27"/>
  <c r="T24" i="27"/>
  <c r="S24" i="27"/>
  <c r="P24" i="27"/>
  <c r="M24" i="27"/>
  <c r="J24" i="27"/>
  <c r="G24" i="27"/>
  <c r="D24" i="27"/>
  <c r="U23" i="27"/>
  <c r="T23" i="27"/>
  <c r="S23" i="27"/>
  <c r="P23" i="27"/>
  <c r="M23" i="27"/>
  <c r="J23" i="27"/>
  <c r="G23" i="27"/>
  <c r="D23" i="27"/>
  <c r="U22" i="27"/>
  <c r="T22" i="27"/>
  <c r="S22" i="27"/>
  <c r="P22" i="27"/>
  <c r="M22" i="27"/>
  <c r="J22" i="27"/>
  <c r="G22" i="27"/>
  <c r="D22" i="27"/>
  <c r="U21" i="27"/>
  <c r="T21" i="27"/>
  <c r="S21" i="27"/>
  <c r="P21" i="27"/>
  <c r="M21" i="27"/>
  <c r="J21" i="27"/>
  <c r="G21" i="27"/>
  <c r="D21" i="27"/>
  <c r="U20" i="27"/>
  <c r="T20" i="27"/>
  <c r="S20" i="27"/>
  <c r="P20" i="27"/>
  <c r="M20" i="27"/>
  <c r="J20" i="27"/>
  <c r="G20" i="27"/>
  <c r="D20" i="27"/>
  <c r="U19" i="27"/>
  <c r="T19" i="27"/>
  <c r="S19" i="27"/>
  <c r="P19" i="27"/>
  <c r="M19" i="27"/>
  <c r="J19" i="27"/>
  <c r="G19" i="27"/>
  <c r="D19" i="27"/>
  <c r="U18" i="27"/>
  <c r="T18" i="27"/>
  <c r="S18" i="27"/>
  <c r="P18" i="27"/>
  <c r="M18" i="27"/>
  <c r="J18" i="27"/>
  <c r="G18" i="27"/>
  <c r="D18" i="27"/>
  <c r="U17" i="27"/>
  <c r="T17" i="27"/>
  <c r="S17" i="27"/>
  <c r="P17" i="27"/>
  <c r="M17" i="27"/>
  <c r="G17" i="27"/>
  <c r="D17" i="27"/>
  <c r="U16" i="27"/>
  <c r="T16" i="27"/>
  <c r="P16" i="27"/>
  <c r="M16" i="27"/>
  <c r="G16" i="27"/>
  <c r="D16" i="27"/>
  <c r="U15" i="27"/>
  <c r="T15" i="27"/>
  <c r="P15" i="27"/>
  <c r="M15" i="27"/>
  <c r="G15" i="27"/>
  <c r="D15" i="27"/>
  <c r="U14" i="27"/>
  <c r="T14" i="27"/>
  <c r="P14" i="27"/>
  <c r="M14" i="27"/>
  <c r="G14" i="27"/>
  <c r="D14" i="27"/>
  <c r="U13" i="27"/>
  <c r="T13" i="27"/>
  <c r="M13" i="27"/>
  <c r="G13" i="27"/>
  <c r="D13" i="27"/>
  <c r="V22" i="27" l="1"/>
  <c r="V23" i="27"/>
  <c r="V17" i="27"/>
  <c r="V16" i="27"/>
  <c r="V14" i="27"/>
  <c r="D29" i="27"/>
  <c r="D23" i="46"/>
  <c r="V15" i="27"/>
  <c r="V20" i="27"/>
  <c r="V21" i="27"/>
  <c r="V13" i="27"/>
  <c r="V18" i="27"/>
  <c r="V19" i="27"/>
  <c r="V24" i="27"/>
  <c r="U29" i="27"/>
  <c r="G29" i="27"/>
  <c r="M29" i="27"/>
  <c r="S29" i="27"/>
  <c r="T29" i="27"/>
  <c r="V29" i="27" l="1"/>
  <c r="P166" i="36"/>
  <c r="O166" i="36"/>
  <c r="N166" i="36"/>
  <c r="M166" i="36"/>
  <c r="L166" i="36"/>
  <c r="K166" i="36"/>
  <c r="G166" i="36"/>
  <c r="F166" i="36"/>
  <c r="E166" i="36"/>
  <c r="D166" i="36"/>
  <c r="C166" i="36"/>
  <c r="B166" i="36"/>
  <c r="S14" i="35"/>
  <c r="J15" i="35"/>
  <c r="H26" i="35"/>
  <c r="Q166" i="36" l="1"/>
  <c r="H166" i="36"/>
  <c r="S15" i="34"/>
  <c r="J13" i="29"/>
  <c r="S12" i="29"/>
  <c r="J14" i="24"/>
  <c r="J16" i="34" l="1"/>
  <c r="J17" i="34"/>
  <c r="J18" i="34"/>
  <c r="J19" i="34"/>
  <c r="J20" i="34"/>
  <c r="J21" i="34"/>
  <c r="J14" i="36"/>
  <c r="J15" i="36"/>
  <c r="J16" i="36"/>
  <c r="S13" i="36"/>
  <c r="S14" i="36"/>
  <c r="S15" i="36"/>
  <c r="S15" i="41"/>
  <c r="S16" i="41"/>
  <c r="S17" i="41"/>
  <c r="J16" i="41"/>
  <c r="J17" i="41"/>
  <c r="J18" i="41"/>
  <c r="T25" i="24"/>
  <c r="Q25" i="21"/>
  <c r="S13" i="21"/>
  <c r="S14" i="21"/>
  <c r="S15" i="21"/>
  <c r="S16" i="21"/>
  <c r="S17" i="21"/>
  <c r="S18" i="21"/>
  <c r="J14" i="21"/>
  <c r="J15" i="21"/>
  <c r="J16" i="21"/>
  <c r="U24" i="21"/>
  <c r="T24" i="21"/>
  <c r="S24" i="21"/>
  <c r="P24" i="21"/>
  <c r="M24" i="21"/>
  <c r="J24" i="21"/>
  <c r="G24" i="21"/>
  <c r="D24" i="21"/>
  <c r="U23" i="21"/>
  <c r="T23" i="21"/>
  <c r="S23" i="21"/>
  <c r="P23" i="21"/>
  <c r="M23" i="21"/>
  <c r="J23" i="21"/>
  <c r="G23" i="21"/>
  <c r="D23" i="21"/>
  <c r="U22" i="21"/>
  <c r="T22" i="21"/>
  <c r="S22" i="21"/>
  <c r="P22" i="21"/>
  <c r="M22" i="21"/>
  <c r="J22" i="21"/>
  <c r="G22" i="21"/>
  <c r="D22" i="21"/>
  <c r="U21" i="21"/>
  <c r="T21" i="21"/>
  <c r="S21" i="21"/>
  <c r="P21" i="21"/>
  <c r="M21" i="21"/>
  <c r="J21" i="21"/>
  <c r="G21" i="21"/>
  <c r="D21" i="21"/>
  <c r="U20" i="21"/>
  <c r="T20" i="21"/>
  <c r="S20" i="21"/>
  <c r="P20" i="21"/>
  <c r="M20" i="21"/>
  <c r="J20" i="21"/>
  <c r="G20" i="21"/>
  <c r="D20" i="21"/>
  <c r="U19" i="21"/>
  <c r="T19" i="21"/>
  <c r="S19" i="21"/>
  <c r="P19" i="21"/>
  <c r="M19" i="21"/>
  <c r="J19" i="21"/>
  <c r="G19" i="21"/>
  <c r="D19" i="21"/>
  <c r="U18" i="21"/>
  <c r="T18" i="21"/>
  <c r="P18" i="21"/>
  <c r="M18" i="21"/>
  <c r="J18" i="21"/>
  <c r="G18" i="21"/>
  <c r="D18" i="21"/>
  <c r="U17" i="21"/>
  <c r="T17" i="21"/>
  <c r="P17" i="21"/>
  <c r="M17" i="21"/>
  <c r="J17" i="21"/>
  <c r="G17" i="21"/>
  <c r="D17" i="21"/>
  <c r="U16" i="21"/>
  <c r="T16" i="21"/>
  <c r="P16" i="21"/>
  <c r="M16" i="21"/>
  <c r="G16" i="21"/>
  <c r="D16" i="21"/>
  <c r="U15" i="21"/>
  <c r="T15" i="21"/>
  <c r="P15" i="21"/>
  <c r="M15" i="21"/>
  <c r="G15" i="21"/>
  <c r="D15" i="21"/>
  <c r="U14" i="21"/>
  <c r="T14" i="21"/>
  <c r="P14" i="21"/>
  <c r="M14" i="21"/>
  <c r="G14" i="21"/>
  <c r="D14" i="21"/>
  <c r="U13" i="21"/>
  <c r="T13" i="21"/>
  <c r="P13" i="21"/>
  <c r="M13" i="21"/>
  <c r="G13" i="21"/>
  <c r="D13" i="21"/>
  <c r="U12" i="21"/>
  <c r="T12" i="21"/>
  <c r="M12" i="21"/>
  <c r="G12" i="21"/>
  <c r="D12" i="21"/>
  <c r="U11" i="21"/>
  <c r="T11" i="21"/>
  <c r="M11" i="21"/>
  <c r="G11" i="21"/>
  <c r="D11" i="21"/>
  <c r="U10" i="21"/>
  <c r="T10" i="21"/>
  <c r="M10" i="21"/>
  <c r="G10" i="21"/>
  <c r="D10" i="21"/>
  <c r="U9" i="21"/>
  <c r="T9" i="21"/>
  <c r="M9" i="21"/>
  <c r="G9" i="21"/>
  <c r="D9" i="21"/>
  <c r="R27" i="41"/>
  <c r="Q27" i="41"/>
  <c r="O27" i="41"/>
  <c r="N27" i="41"/>
  <c r="L27" i="41"/>
  <c r="K27" i="41"/>
  <c r="I27" i="41"/>
  <c r="H27" i="41"/>
  <c r="F27" i="41"/>
  <c r="E27" i="41"/>
  <c r="C27" i="41"/>
  <c r="B27" i="41"/>
  <c r="U26" i="41"/>
  <c r="T26" i="41"/>
  <c r="G26" i="41"/>
  <c r="D26" i="41"/>
  <c r="U25" i="41"/>
  <c r="T25" i="41"/>
  <c r="S25" i="41"/>
  <c r="P25" i="41"/>
  <c r="J25" i="41"/>
  <c r="G25" i="41"/>
  <c r="D25" i="41"/>
  <c r="U24" i="41"/>
  <c r="T24" i="41"/>
  <c r="S24" i="41"/>
  <c r="P24" i="41"/>
  <c r="M24" i="41"/>
  <c r="J24" i="41"/>
  <c r="G24" i="41"/>
  <c r="D24" i="41"/>
  <c r="U23" i="41"/>
  <c r="T23" i="41"/>
  <c r="S23" i="41"/>
  <c r="P23" i="41"/>
  <c r="M23" i="41"/>
  <c r="J23" i="41"/>
  <c r="G23" i="41"/>
  <c r="D23" i="41"/>
  <c r="U22" i="41"/>
  <c r="T22" i="41"/>
  <c r="S22" i="41"/>
  <c r="P22" i="41"/>
  <c r="M22" i="41"/>
  <c r="J22" i="41"/>
  <c r="G22" i="41"/>
  <c r="D22" i="41"/>
  <c r="U21" i="41"/>
  <c r="T21" i="41"/>
  <c r="S21" i="41"/>
  <c r="P21" i="41"/>
  <c r="M21" i="41"/>
  <c r="J21" i="41"/>
  <c r="G21" i="41"/>
  <c r="D21" i="41"/>
  <c r="U20" i="41"/>
  <c r="T20" i="41"/>
  <c r="S20" i="41"/>
  <c r="P20" i="41"/>
  <c r="M20" i="41"/>
  <c r="J20" i="41"/>
  <c r="G20" i="41"/>
  <c r="D20" i="41"/>
  <c r="U19" i="41"/>
  <c r="T19" i="41"/>
  <c r="S19" i="41"/>
  <c r="P19" i="41"/>
  <c r="M19" i="41"/>
  <c r="J19" i="41"/>
  <c r="G19" i="41"/>
  <c r="D19" i="41"/>
  <c r="U18" i="41"/>
  <c r="T18" i="41"/>
  <c r="S18" i="41"/>
  <c r="P18" i="41"/>
  <c r="M18" i="41"/>
  <c r="G18" i="41"/>
  <c r="D18" i="41"/>
  <c r="U17" i="41"/>
  <c r="T17" i="41"/>
  <c r="P17" i="41"/>
  <c r="M17" i="41"/>
  <c r="G17" i="41"/>
  <c r="D17" i="41"/>
  <c r="U16" i="41"/>
  <c r="T16" i="41"/>
  <c r="P16" i="41"/>
  <c r="M16" i="41"/>
  <c r="G16" i="41"/>
  <c r="D16" i="41"/>
  <c r="U15" i="41"/>
  <c r="T15" i="41"/>
  <c r="P15" i="41"/>
  <c r="M15" i="41"/>
  <c r="G15" i="41"/>
  <c r="D15" i="41"/>
  <c r="U14" i="41"/>
  <c r="T14" i="41"/>
  <c r="M14" i="41"/>
  <c r="G14" i="41"/>
  <c r="D14" i="41"/>
  <c r="U13" i="41"/>
  <c r="T13" i="41"/>
  <c r="M13" i="41"/>
  <c r="G13" i="41"/>
  <c r="D13" i="41"/>
  <c r="U12" i="41"/>
  <c r="T12" i="41"/>
  <c r="M12" i="41"/>
  <c r="G12" i="41"/>
  <c r="D12" i="41"/>
  <c r="U11" i="41"/>
  <c r="T11" i="41"/>
  <c r="M11" i="41"/>
  <c r="G11" i="41"/>
  <c r="D11" i="41"/>
  <c r="S26" i="38"/>
  <c r="M26" i="38"/>
  <c r="J26" i="38"/>
  <c r="G26" i="38"/>
  <c r="D26" i="38"/>
  <c r="S25" i="38"/>
  <c r="P25" i="38"/>
  <c r="M25" i="38"/>
  <c r="J25" i="38"/>
  <c r="G25" i="38"/>
  <c r="D25" i="38"/>
  <c r="S24" i="38"/>
  <c r="P24" i="38"/>
  <c r="M24" i="38"/>
  <c r="J24" i="38"/>
  <c r="G24" i="38"/>
  <c r="D24" i="38"/>
  <c r="S23" i="38"/>
  <c r="P23" i="38"/>
  <c r="M23" i="38"/>
  <c r="J23" i="38"/>
  <c r="G23" i="38"/>
  <c r="D23" i="38"/>
  <c r="S22" i="38"/>
  <c r="P22" i="38"/>
  <c r="M22" i="38"/>
  <c r="J22" i="38"/>
  <c r="G22" i="38"/>
  <c r="D22" i="38"/>
  <c r="S21" i="38"/>
  <c r="P21" i="38"/>
  <c r="M21" i="38"/>
  <c r="J21" i="38"/>
  <c r="G21" i="38"/>
  <c r="D21" i="38"/>
  <c r="S20" i="38"/>
  <c r="P20" i="38"/>
  <c r="M20" i="38"/>
  <c r="J20" i="38"/>
  <c r="G20" i="38"/>
  <c r="D20" i="38"/>
  <c r="S19" i="38"/>
  <c r="P19" i="38"/>
  <c r="M19" i="38"/>
  <c r="J19" i="38"/>
  <c r="G19" i="38"/>
  <c r="D19" i="38"/>
  <c r="S18" i="38"/>
  <c r="P18" i="38"/>
  <c r="M18" i="38"/>
  <c r="J18" i="38"/>
  <c r="G18" i="38"/>
  <c r="D18" i="38"/>
  <c r="S17" i="38"/>
  <c r="P17" i="38"/>
  <c r="M17" i="38"/>
  <c r="J17" i="38"/>
  <c r="G17" i="38"/>
  <c r="D17" i="38"/>
  <c r="S16" i="38"/>
  <c r="P16" i="38"/>
  <c r="M16" i="38"/>
  <c r="J16" i="38"/>
  <c r="G16" i="38"/>
  <c r="D16" i="38"/>
  <c r="S15" i="38"/>
  <c r="P15" i="38"/>
  <c r="M15" i="38"/>
  <c r="G15" i="38"/>
  <c r="D15" i="38"/>
  <c r="P14" i="38"/>
  <c r="M14" i="38"/>
  <c r="G14" i="38"/>
  <c r="D14" i="38"/>
  <c r="P13" i="38"/>
  <c r="M13" i="38"/>
  <c r="G13" i="38"/>
  <c r="D13" i="38"/>
  <c r="P12" i="38"/>
  <c r="M12" i="38"/>
  <c r="G12" i="38"/>
  <c r="D12" i="38"/>
  <c r="M11" i="38"/>
  <c r="G11" i="38"/>
  <c r="D11" i="38"/>
  <c r="J15" i="37"/>
  <c r="J16" i="37"/>
  <c r="J17" i="37"/>
  <c r="J18" i="37"/>
  <c r="S14" i="37"/>
  <c r="S15" i="37"/>
  <c r="S16" i="37"/>
  <c r="S17" i="37"/>
  <c r="S25" i="37"/>
  <c r="M25" i="37"/>
  <c r="J25" i="37"/>
  <c r="G25" i="37"/>
  <c r="D25" i="37"/>
  <c r="S24" i="37"/>
  <c r="P24" i="37"/>
  <c r="M24" i="37"/>
  <c r="J24" i="37"/>
  <c r="G24" i="37"/>
  <c r="D24" i="37"/>
  <c r="S23" i="37"/>
  <c r="P23" i="37"/>
  <c r="M23" i="37"/>
  <c r="J23" i="37"/>
  <c r="G23" i="37"/>
  <c r="D23" i="37"/>
  <c r="S22" i="37"/>
  <c r="P22" i="37"/>
  <c r="M22" i="37"/>
  <c r="J22" i="37"/>
  <c r="G22" i="37"/>
  <c r="D22" i="37"/>
  <c r="S21" i="37"/>
  <c r="P21" i="37"/>
  <c r="M21" i="37"/>
  <c r="J21" i="37"/>
  <c r="G21" i="37"/>
  <c r="D21" i="37"/>
  <c r="S20" i="37"/>
  <c r="P20" i="37"/>
  <c r="M20" i="37"/>
  <c r="J20" i="37"/>
  <c r="G20" i="37"/>
  <c r="D20" i="37"/>
  <c r="S19" i="37"/>
  <c r="P19" i="37"/>
  <c r="M19" i="37"/>
  <c r="J19" i="37"/>
  <c r="G19" i="37"/>
  <c r="D19" i="37"/>
  <c r="S18" i="37"/>
  <c r="P18" i="37"/>
  <c r="M18" i="37"/>
  <c r="G18" i="37"/>
  <c r="D18" i="37"/>
  <c r="P17" i="37"/>
  <c r="M17" i="37"/>
  <c r="G17" i="37"/>
  <c r="D17" i="37"/>
  <c r="P16" i="37"/>
  <c r="M16" i="37"/>
  <c r="G16" i="37"/>
  <c r="D16" i="37"/>
  <c r="P15" i="37"/>
  <c r="M15" i="37"/>
  <c r="G15" i="37"/>
  <c r="D15" i="37"/>
  <c r="P14" i="37"/>
  <c r="M14" i="37"/>
  <c r="G14" i="37"/>
  <c r="D14" i="37"/>
  <c r="P13" i="37"/>
  <c r="M13" i="37"/>
  <c r="G13" i="37"/>
  <c r="D13" i="37"/>
  <c r="P12" i="37"/>
  <c r="M12" i="37"/>
  <c r="G12" i="37"/>
  <c r="D12" i="37"/>
  <c r="P11" i="37"/>
  <c r="M11" i="37"/>
  <c r="G11" i="37"/>
  <c r="D11" i="37"/>
  <c r="M10" i="37"/>
  <c r="G10" i="37"/>
  <c r="D10" i="37"/>
  <c r="U24" i="36"/>
  <c r="T24" i="36"/>
  <c r="S24" i="36"/>
  <c r="M24" i="36"/>
  <c r="J24" i="36"/>
  <c r="G24" i="36"/>
  <c r="D24" i="36"/>
  <c r="U23" i="36"/>
  <c r="T23" i="36"/>
  <c r="S23" i="36"/>
  <c r="P23" i="36"/>
  <c r="M23" i="36"/>
  <c r="J23" i="36"/>
  <c r="G23" i="36"/>
  <c r="D23" i="36"/>
  <c r="U22" i="36"/>
  <c r="T22" i="36"/>
  <c r="S22" i="36"/>
  <c r="P22" i="36"/>
  <c r="M22" i="36"/>
  <c r="J22" i="36"/>
  <c r="G22" i="36"/>
  <c r="D22" i="36"/>
  <c r="U21" i="36"/>
  <c r="T21" i="36"/>
  <c r="S21" i="36"/>
  <c r="P21" i="36"/>
  <c r="M21" i="36"/>
  <c r="J21" i="36"/>
  <c r="G21" i="36"/>
  <c r="D21" i="36"/>
  <c r="U20" i="36"/>
  <c r="T20" i="36"/>
  <c r="S20" i="36"/>
  <c r="P20" i="36"/>
  <c r="M20" i="36"/>
  <c r="J20" i="36"/>
  <c r="G20" i="36"/>
  <c r="D20" i="36"/>
  <c r="U19" i="36"/>
  <c r="T19" i="36"/>
  <c r="S19" i="36"/>
  <c r="P19" i="36"/>
  <c r="M19" i="36"/>
  <c r="J19" i="36"/>
  <c r="G19" i="36"/>
  <c r="D19" i="36"/>
  <c r="U18" i="36"/>
  <c r="T18" i="36"/>
  <c r="S18" i="36"/>
  <c r="P18" i="36"/>
  <c r="M18" i="36"/>
  <c r="J18" i="36"/>
  <c r="G18" i="36"/>
  <c r="D18" i="36"/>
  <c r="U17" i="36"/>
  <c r="T17" i="36"/>
  <c r="S17" i="36"/>
  <c r="P17" i="36"/>
  <c r="M17" i="36"/>
  <c r="J17" i="36"/>
  <c r="G17" i="36"/>
  <c r="D17" i="36"/>
  <c r="U16" i="36"/>
  <c r="T16" i="36"/>
  <c r="V16" i="36" s="1"/>
  <c r="S16" i="36"/>
  <c r="P16" i="36"/>
  <c r="M16" i="36"/>
  <c r="G16" i="36"/>
  <c r="D16" i="36"/>
  <c r="U15" i="36"/>
  <c r="V15" i="36" s="1"/>
  <c r="T15" i="36"/>
  <c r="P15" i="36"/>
  <c r="M15" i="36"/>
  <c r="G15" i="36"/>
  <c r="D15" i="36"/>
  <c r="U14" i="36"/>
  <c r="T14" i="36"/>
  <c r="P14" i="36"/>
  <c r="M14" i="36"/>
  <c r="G14" i="36"/>
  <c r="D14" i="36"/>
  <c r="U13" i="36"/>
  <c r="T13" i="36"/>
  <c r="P13" i="36"/>
  <c r="M13" i="36"/>
  <c r="G13" i="36"/>
  <c r="D13" i="36"/>
  <c r="U12" i="36"/>
  <c r="T12" i="36"/>
  <c r="P12" i="36"/>
  <c r="M12" i="36"/>
  <c r="G12" i="36"/>
  <c r="D12" i="36"/>
  <c r="U11" i="36"/>
  <c r="T11" i="36"/>
  <c r="P11" i="36"/>
  <c r="M11" i="36"/>
  <c r="G11" i="36"/>
  <c r="D11" i="36"/>
  <c r="U10" i="36"/>
  <c r="T10" i="36"/>
  <c r="P10" i="36"/>
  <c r="M10" i="36"/>
  <c r="G10" i="36"/>
  <c r="D10" i="36"/>
  <c r="U9" i="36"/>
  <c r="T9" i="36"/>
  <c r="M9" i="36"/>
  <c r="G9" i="36"/>
  <c r="D9" i="36"/>
  <c r="T142" i="36"/>
  <c r="T141" i="36"/>
  <c r="T138" i="36"/>
  <c r="T137" i="36"/>
  <c r="T134" i="36"/>
  <c r="T130" i="36"/>
  <c r="E25" i="36"/>
  <c r="U142" i="36"/>
  <c r="S142" i="36"/>
  <c r="P142" i="36"/>
  <c r="M142" i="36"/>
  <c r="J142" i="36"/>
  <c r="G142" i="36"/>
  <c r="D142" i="36"/>
  <c r="U141" i="36"/>
  <c r="S141" i="36"/>
  <c r="P141" i="36"/>
  <c r="M141" i="36"/>
  <c r="J141" i="36"/>
  <c r="G141" i="36"/>
  <c r="D141" i="36"/>
  <c r="U140" i="36"/>
  <c r="T140" i="36"/>
  <c r="S140" i="36"/>
  <c r="P140" i="36"/>
  <c r="M140" i="36"/>
  <c r="J140" i="36"/>
  <c r="G140" i="36"/>
  <c r="D140" i="36"/>
  <c r="U139" i="36"/>
  <c r="T139" i="36"/>
  <c r="S139" i="36"/>
  <c r="P139" i="36"/>
  <c r="M139" i="36"/>
  <c r="J139" i="36"/>
  <c r="G139" i="36"/>
  <c r="D139" i="36"/>
  <c r="U138" i="36"/>
  <c r="S138" i="36"/>
  <c r="P138" i="36"/>
  <c r="M138" i="36"/>
  <c r="J138" i="36"/>
  <c r="G138" i="36"/>
  <c r="D138" i="36"/>
  <c r="U137" i="36"/>
  <c r="S137" i="36"/>
  <c r="P137" i="36"/>
  <c r="M137" i="36"/>
  <c r="J137" i="36"/>
  <c r="G137" i="36"/>
  <c r="D137" i="36"/>
  <c r="U136" i="36"/>
  <c r="T136" i="36"/>
  <c r="S136" i="36"/>
  <c r="P136" i="36"/>
  <c r="M136" i="36"/>
  <c r="J136" i="36"/>
  <c r="G136" i="36"/>
  <c r="D136" i="36"/>
  <c r="U135" i="36"/>
  <c r="T135" i="36"/>
  <c r="S135" i="36"/>
  <c r="P135" i="36"/>
  <c r="M135" i="36"/>
  <c r="J135" i="36"/>
  <c r="G135" i="36"/>
  <c r="D135" i="36"/>
  <c r="U134" i="36"/>
  <c r="S134" i="36"/>
  <c r="P134" i="36"/>
  <c r="M134" i="36"/>
  <c r="J134" i="36"/>
  <c r="G134" i="36"/>
  <c r="D134" i="36"/>
  <c r="U133" i="36"/>
  <c r="T133" i="36"/>
  <c r="S133" i="36"/>
  <c r="P133" i="36"/>
  <c r="M133" i="36"/>
  <c r="J133" i="36"/>
  <c r="G133" i="36"/>
  <c r="D133" i="36"/>
  <c r="U132" i="36"/>
  <c r="T132" i="36"/>
  <c r="S132" i="36"/>
  <c r="P132" i="36"/>
  <c r="M132" i="36"/>
  <c r="G132" i="36"/>
  <c r="D132" i="36"/>
  <c r="U131" i="36"/>
  <c r="T131" i="36"/>
  <c r="P131" i="36"/>
  <c r="M131" i="36"/>
  <c r="G131" i="36"/>
  <c r="D131" i="36"/>
  <c r="U130" i="36"/>
  <c r="P130" i="36"/>
  <c r="M130" i="36"/>
  <c r="G130" i="36"/>
  <c r="U129" i="36"/>
  <c r="T129" i="36"/>
  <c r="P129" i="36"/>
  <c r="M129" i="36"/>
  <c r="G129" i="36"/>
  <c r="D129" i="36"/>
  <c r="U128" i="36"/>
  <c r="T128" i="36"/>
  <c r="P128" i="36"/>
  <c r="M128" i="36"/>
  <c r="G128" i="36"/>
  <c r="D128" i="36"/>
  <c r="U127" i="36"/>
  <c r="T127" i="36"/>
  <c r="M127" i="36"/>
  <c r="G127" i="36"/>
  <c r="D127" i="36"/>
  <c r="C171" i="36"/>
  <c r="D171" i="36"/>
  <c r="E171" i="36"/>
  <c r="F171" i="36"/>
  <c r="G171" i="36"/>
  <c r="H171" i="36"/>
  <c r="C172" i="36"/>
  <c r="D172" i="36"/>
  <c r="E172" i="36"/>
  <c r="F172" i="36"/>
  <c r="G172" i="36"/>
  <c r="H172" i="36"/>
  <c r="C173" i="36"/>
  <c r="D173" i="36"/>
  <c r="E173" i="36"/>
  <c r="F173" i="36"/>
  <c r="G173" i="36"/>
  <c r="H173" i="36"/>
  <c r="C174" i="36"/>
  <c r="D174" i="36"/>
  <c r="E174" i="36"/>
  <c r="F174" i="36"/>
  <c r="G174" i="36"/>
  <c r="H174" i="36"/>
  <c r="C175" i="36"/>
  <c r="D175" i="36"/>
  <c r="E175" i="36"/>
  <c r="F175" i="36"/>
  <c r="G175" i="36"/>
  <c r="H175" i="36"/>
  <c r="C176" i="36"/>
  <c r="D176" i="36"/>
  <c r="E176" i="36"/>
  <c r="F176" i="36"/>
  <c r="G176" i="36"/>
  <c r="H176" i="36"/>
  <c r="C177" i="36"/>
  <c r="D177" i="36"/>
  <c r="E177" i="36"/>
  <c r="F177" i="36"/>
  <c r="G177" i="36"/>
  <c r="H177" i="36"/>
  <c r="C178" i="36"/>
  <c r="D178" i="36"/>
  <c r="E178" i="36"/>
  <c r="F178" i="36"/>
  <c r="G178" i="36"/>
  <c r="H178" i="36"/>
  <c r="C179" i="36"/>
  <c r="D179" i="36"/>
  <c r="E179" i="36"/>
  <c r="F179" i="36"/>
  <c r="G179" i="36"/>
  <c r="H179" i="36"/>
  <c r="C180" i="36"/>
  <c r="D180" i="36"/>
  <c r="E180" i="36"/>
  <c r="F180" i="36"/>
  <c r="G180" i="36"/>
  <c r="H180" i="36"/>
  <c r="C181" i="36"/>
  <c r="D181" i="36"/>
  <c r="E181" i="36"/>
  <c r="F181" i="36"/>
  <c r="G181" i="36"/>
  <c r="H181" i="36"/>
  <c r="C182" i="36"/>
  <c r="D182" i="36"/>
  <c r="E182" i="36"/>
  <c r="F182" i="36"/>
  <c r="G182" i="36"/>
  <c r="H182" i="36"/>
  <c r="C183" i="36"/>
  <c r="D183" i="36"/>
  <c r="E183" i="36"/>
  <c r="F183" i="36"/>
  <c r="G183" i="36"/>
  <c r="H183" i="36"/>
  <c r="C184" i="36"/>
  <c r="D184" i="36"/>
  <c r="E184" i="36"/>
  <c r="F184" i="36"/>
  <c r="G184" i="36"/>
  <c r="H184" i="36"/>
  <c r="C185" i="36"/>
  <c r="D185" i="36"/>
  <c r="E185" i="36"/>
  <c r="F185" i="36"/>
  <c r="G185" i="36"/>
  <c r="H185" i="36"/>
  <c r="C186" i="36"/>
  <c r="D186" i="36"/>
  <c r="E186" i="36"/>
  <c r="F186" i="36"/>
  <c r="G186" i="36"/>
  <c r="H186" i="36"/>
  <c r="B172" i="36"/>
  <c r="B173" i="36"/>
  <c r="B174" i="36"/>
  <c r="B175" i="36"/>
  <c r="B176" i="36"/>
  <c r="B177" i="36"/>
  <c r="B178" i="36"/>
  <c r="B179" i="36"/>
  <c r="B180" i="36"/>
  <c r="B181" i="36"/>
  <c r="B182" i="36"/>
  <c r="B183" i="36"/>
  <c r="B184" i="36"/>
  <c r="B185" i="36"/>
  <c r="B186" i="36"/>
  <c r="B171" i="36"/>
  <c r="U26" i="34"/>
  <c r="T26" i="34"/>
  <c r="S26" i="34"/>
  <c r="M26" i="34"/>
  <c r="J26" i="34"/>
  <c r="G26" i="34"/>
  <c r="D26" i="34"/>
  <c r="U25" i="34"/>
  <c r="T25" i="34"/>
  <c r="S25" i="34"/>
  <c r="P25" i="34"/>
  <c r="M25" i="34"/>
  <c r="J25" i="34"/>
  <c r="G25" i="34"/>
  <c r="D25" i="34"/>
  <c r="U24" i="34"/>
  <c r="T24" i="34"/>
  <c r="S24" i="34"/>
  <c r="P24" i="34"/>
  <c r="M24" i="34"/>
  <c r="J24" i="34"/>
  <c r="G24" i="34"/>
  <c r="D24" i="34"/>
  <c r="U23" i="34"/>
  <c r="T23" i="34"/>
  <c r="S23" i="34"/>
  <c r="P23" i="34"/>
  <c r="M23" i="34"/>
  <c r="J23" i="34"/>
  <c r="G23" i="34"/>
  <c r="D23" i="34"/>
  <c r="U22" i="34"/>
  <c r="T22" i="34"/>
  <c r="S22" i="34"/>
  <c r="P22" i="34"/>
  <c r="M22" i="34"/>
  <c r="J22" i="34"/>
  <c r="G22" i="34"/>
  <c r="D22" i="34"/>
  <c r="U21" i="34"/>
  <c r="T21" i="34"/>
  <c r="S21" i="34"/>
  <c r="P21" i="34"/>
  <c r="M21" i="34"/>
  <c r="G21" i="34"/>
  <c r="D21" i="34"/>
  <c r="U20" i="34"/>
  <c r="T20" i="34"/>
  <c r="S20" i="34"/>
  <c r="P20" i="34"/>
  <c r="M20" i="34"/>
  <c r="G20" i="34"/>
  <c r="D20" i="34"/>
  <c r="U19" i="34"/>
  <c r="T19" i="34"/>
  <c r="S19" i="34"/>
  <c r="P19" i="34"/>
  <c r="M19" i="34"/>
  <c r="G19" i="34"/>
  <c r="D19" i="34"/>
  <c r="U18" i="34"/>
  <c r="T18" i="34"/>
  <c r="S18" i="34"/>
  <c r="P18" i="34"/>
  <c r="M18" i="34"/>
  <c r="G18" i="34"/>
  <c r="D18" i="34"/>
  <c r="U17" i="34"/>
  <c r="T17" i="34"/>
  <c r="S17" i="34"/>
  <c r="P17" i="34"/>
  <c r="M17" i="34"/>
  <c r="G17" i="34"/>
  <c r="D17" i="34"/>
  <c r="U16" i="34"/>
  <c r="T16" i="34"/>
  <c r="S16" i="34"/>
  <c r="P16" i="34"/>
  <c r="M16" i="34"/>
  <c r="G16" i="34"/>
  <c r="D16" i="34"/>
  <c r="U15" i="34"/>
  <c r="T15" i="34"/>
  <c r="P15" i="34"/>
  <c r="M15" i="34"/>
  <c r="G15" i="34"/>
  <c r="D15" i="34"/>
  <c r="U14" i="34"/>
  <c r="T14" i="34"/>
  <c r="P14" i="34"/>
  <c r="M14" i="34"/>
  <c r="G14" i="34"/>
  <c r="D14" i="34"/>
  <c r="U13" i="34"/>
  <c r="T13" i="34"/>
  <c r="P13" i="34"/>
  <c r="M13" i="34"/>
  <c r="G13" i="34"/>
  <c r="D13" i="34"/>
  <c r="U12" i="34"/>
  <c r="T12" i="34"/>
  <c r="P12" i="34"/>
  <c r="M12" i="34"/>
  <c r="G12" i="34"/>
  <c r="D12" i="34"/>
  <c r="U11" i="34"/>
  <c r="T11" i="34"/>
  <c r="M11" i="34"/>
  <c r="G11" i="34"/>
  <c r="D11" i="34"/>
  <c r="U25" i="37"/>
  <c r="T25" i="37"/>
  <c r="U24" i="37"/>
  <c r="T24" i="37"/>
  <c r="U23" i="37"/>
  <c r="T23" i="37"/>
  <c r="U22" i="37"/>
  <c r="T22" i="37"/>
  <c r="U21" i="37"/>
  <c r="T21" i="37"/>
  <c r="U20" i="37"/>
  <c r="T20" i="37"/>
  <c r="U19" i="37"/>
  <c r="T19" i="37"/>
  <c r="U18" i="37"/>
  <c r="T18" i="37"/>
  <c r="U17" i="37"/>
  <c r="T17" i="37"/>
  <c r="U16" i="37"/>
  <c r="T16" i="37"/>
  <c r="U15" i="37"/>
  <c r="T15" i="37"/>
  <c r="U14" i="37"/>
  <c r="T14" i="37"/>
  <c r="U13" i="37"/>
  <c r="T13" i="37"/>
  <c r="U12" i="37"/>
  <c r="T12" i="37"/>
  <c r="V12" i="37" s="1"/>
  <c r="U11" i="37"/>
  <c r="T11" i="37"/>
  <c r="U10" i="37"/>
  <c r="T10" i="37"/>
  <c r="R124" i="36"/>
  <c r="Q124" i="36"/>
  <c r="S124" i="36" s="1"/>
  <c r="O124" i="36"/>
  <c r="N124" i="36"/>
  <c r="P124" i="36" s="1"/>
  <c r="L124" i="36"/>
  <c r="K124" i="36"/>
  <c r="I124" i="36"/>
  <c r="H124" i="36"/>
  <c r="J124" i="36" s="1"/>
  <c r="F124" i="36"/>
  <c r="E124" i="36"/>
  <c r="C124" i="36"/>
  <c r="B124" i="36"/>
  <c r="D124" i="36" s="1"/>
  <c r="U123" i="36"/>
  <c r="T123" i="36"/>
  <c r="S123" i="36"/>
  <c r="P123" i="36"/>
  <c r="M123" i="36"/>
  <c r="J123" i="36"/>
  <c r="G123" i="36"/>
  <c r="D123" i="36"/>
  <c r="U122" i="36"/>
  <c r="T122" i="36"/>
  <c r="S122" i="36"/>
  <c r="P122" i="36"/>
  <c r="M122" i="36"/>
  <c r="J122" i="36"/>
  <c r="G122" i="36"/>
  <c r="D122" i="36"/>
  <c r="U121" i="36"/>
  <c r="T121" i="36"/>
  <c r="V121" i="36" s="1"/>
  <c r="S121" i="36"/>
  <c r="P121" i="36"/>
  <c r="M121" i="36"/>
  <c r="J121" i="36"/>
  <c r="G121" i="36"/>
  <c r="D121" i="36"/>
  <c r="U120" i="36"/>
  <c r="T120" i="36"/>
  <c r="S120" i="36"/>
  <c r="P120" i="36"/>
  <c r="M120" i="36"/>
  <c r="J120" i="36"/>
  <c r="G120" i="36"/>
  <c r="D120" i="36"/>
  <c r="U119" i="36"/>
  <c r="T119" i="36"/>
  <c r="S119" i="36"/>
  <c r="P119" i="36"/>
  <c r="M119" i="36"/>
  <c r="J119" i="36"/>
  <c r="G119" i="36"/>
  <c r="D119" i="36"/>
  <c r="U118" i="36"/>
  <c r="T118" i="36"/>
  <c r="S118" i="36"/>
  <c r="P118" i="36"/>
  <c r="M118" i="36"/>
  <c r="J118" i="36"/>
  <c r="G118" i="36"/>
  <c r="D118" i="36"/>
  <c r="U117" i="36"/>
  <c r="T117" i="36"/>
  <c r="V117" i="36" s="1"/>
  <c r="S117" i="36"/>
  <c r="P117" i="36"/>
  <c r="M117" i="36"/>
  <c r="J117" i="36"/>
  <c r="G117" i="36"/>
  <c r="D117" i="36"/>
  <c r="U116" i="36"/>
  <c r="T116" i="36"/>
  <c r="S116" i="36"/>
  <c r="P116" i="36"/>
  <c r="M116" i="36"/>
  <c r="J116" i="36"/>
  <c r="G116" i="36"/>
  <c r="D116" i="36"/>
  <c r="U115" i="36"/>
  <c r="T115" i="36"/>
  <c r="S115" i="36"/>
  <c r="P115" i="36"/>
  <c r="M115" i="36"/>
  <c r="J115" i="36"/>
  <c r="G115" i="36"/>
  <c r="D115" i="36"/>
  <c r="U114" i="36"/>
  <c r="T114" i="36"/>
  <c r="S114" i="36"/>
  <c r="P114" i="36"/>
  <c r="M114" i="36"/>
  <c r="J114" i="36"/>
  <c r="G114" i="36"/>
  <c r="D114" i="36"/>
  <c r="U113" i="36"/>
  <c r="T113" i="36"/>
  <c r="S113" i="36"/>
  <c r="P113" i="36"/>
  <c r="M113" i="36"/>
  <c r="G113" i="36"/>
  <c r="D113" i="36"/>
  <c r="U112" i="36"/>
  <c r="T112" i="36"/>
  <c r="P112" i="36"/>
  <c r="M112" i="36"/>
  <c r="G112" i="36"/>
  <c r="D112" i="36"/>
  <c r="U111" i="36"/>
  <c r="V111" i="36" s="1"/>
  <c r="T111" i="36"/>
  <c r="P111" i="36"/>
  <c r="M111" i="36"/>
  <c r="G111" i="36"/>
  <c r="D111" i="36"/>
  <c r="U110" i="36"/>
  <c r="T110" i="36"/>
  <c r="P110" i="36"/>
  <c r="M110" i="36"/>
  <c r="G110" i="36"/>
  <c r="D110" i="36"/>
  <c r="U109" i="36"/>
  <c r="T109" i="36"/>
  <c r="P109" i="36"/>
  <c r="M109" i="36"/>
  <c r="G109" i="36"/>
  <c r="D109" i="36"/>
  <c r="U108" i="36"/>
  <c r="T108" i="36"/>
  <c r="M108" i="36"/>
  <c r="G108" i="36"/>
  <c r="D108" i="36"/>
  <c r="U25" i="35"/>
  <c r="T25" i="35"/>
  <c r="S25" i="35"/>
  <c r="M25" i="35"/>
  <c r="J25" i="35"/>
  <c r="G25" i="35"/>
  <c r="D25" i="35"/>
  <c r="U24" i="35"/>
  <c r="T24" i="35"/>
  <c r="S24" i="35"/>
  <c r="P24" i="35"/>
  <c r="M24" i="35"/>
  <c r="J24" i="35"/>
  <c r="G24" i="35"/>
  <c r="D24" i="35"/>
  <c r="U23" i="35"/>
  <c r="T23" i="35"/>
  <c r="S23" i="35"/>
  <c r="P23" i="35"/>
  <c r="M23" i="35"/>
  <c r="J23" i="35"/>
  <c r="G23" i="35"/>
  <c r="D23" i="35"/>
  <c r="U22" i="35"/>
  <c r="T22" i="35"/>
  <c r="S22" i="35"/>
  <c r="P22" i="35"/>
  <c r="M22" i="35"/>
  <c r="J22" i="35"/>
  <c r="G22" i="35"/>
  <c r="D22" i="35"/>
  <c r="U21" i="35"/>
  <c r="T21" i="35"/>
  <c r="S21" i="35"/>
  <c r="P21" i="35"/>
  <c r="M21" i="35"/>
  <c r="J21" i="35"/>
  <c r="G21" i="35"/>
  <c r="D21" i="35"/>
  <c r="U20" i="35"/>
  <c r="T20" i="35"/>
  <c r="S20" i="35"/>
  <c r="P20" i="35"/>
  <c r="M20" i="35"/>
  <c r="J20" i="35"/>
  <c r="G20" i="35"/>
  <c r="D20" i="35"/>
  <c r="U19" i="35"/>
  <c r="T19" i="35"/>
  <c r="S19" i="35"/>
  <c r="P19" i="35"/>
  <c r="M19" i="35"/>
  <c r="J19" i="35"/>
  <c r="G19" i="35"/>
  <c r="D19" i="35"/>
  <c r="U18" i="35"/>
  <c r="T18" i="35"/>
  <c r="S18" i="35"/>
  <c r="P18" i="35"/>
  <c r="M18" i="35"/>
  <c r="J18" i="35"/>
  <c r="G18" i="35"/>
  <c r="D18" i="35"/>
  <c r="U17" i="35"/>
  <c r="T17" i="35"/>
  <c r="S17" i="35"/>
  <c r="P17" i="35"/>
  <c r="M17" i="35"/>
  <c r="J17" i="35"/>
  <c r="G17" i="35"/>
  <c r="D17" i="35"/>
  <c r="U16" i="35"/>
  <c r="T16" i="35"/>
  <c r="S16" i="35"/>
  <c r="P16" i="35"/>
  <c r="M16" i="35"/>
  <c r="J16" i="35"/>
  <c r="G16" i="35"/>
  <c r="D16" i="35"/>
  <c r="U15" i="35"/>
  <c r="T15" i="35"/>
  <c r="S15" i="35"/>
  <c r="P15" i="35"/>
  <c r="M15" i="35"/>
  <c r="G15" i="35"/>
  <c r="D15" i="35"/>
  <c r="U14" i="35"/>
  <c r="T14" i="35"/>
  <c r="P14" i="35"/>
  <c r="M14" i="35"/>
  <c r="G14" i="35"/>
  <c r="D14" i="35"/>
  <c r="U13" i="35"/>
  <c r="T13" i="35"/>
  <c r="P13" i="35"/>
  <c r="M13" i="35"/>
  <c r="G13" i="35"/>
  <c r="D13" i="35"/>
  <c r="U12" i="35"/>
  <c r="T12" i="35"/>
  <c r="P12" i="35"/>
  <c r="M12" i="35"/>
  <c r="G12" i="35"/>
  <c r="D12" i="35"/>
  <c r="U11" i="35"/>
  <c r="T11" i="35"/>
  <c r="P11" i="35"/>
  <c r="M11" i="35"/>
  <c r="G11" i="35"/>
  <c r="D11" i="35"/>
  <c r="U10" i="35"/>
  <c r="T10" i="35"/>
  <c r="M10" i="35"/>
  <c r="G10" i="35"/>
  <c r="D10" i="35"/>
  <c r="R24" i="29"/>
  <c r="Q24" i="29"/>
  <c r="O24" i="29"/>
  <c r="N24" i="29"/>
  <c r="L24" i="29"/>
  <c r="K24" i="29"/>
  <c r="I24" i="29"/>
  <c r="H24" i="29"/>
  <c r="F24" i="29"/>
  <c r="E24" i="29"/>
  <c r="C24" i="29"/>
  <c r="B24" i="29"/>
  <c r="U23" i="29"/>
  <c r="T23" i="29"/>
  <c r="S23" i="29"/>
  <c r="M23" i="29"/>
  <c r="J23" i="29"/>
  <c r="G23" i="29"/>
  <c r="D23" i="29"/>
  <c r="U22" i="29"/>
  <c r="T22" i="29"/>
  <c r="S22" i="29"/>
  <c r="P22" i="29"/>
  <c r="M22" i="29"/>
  <c r="J22" i="29"/>
  <c r="G22" i="29"/>
  <c r="D22" i="29"/>
  <c r="U21" i="29"/>
  <c r="T21" i="29"/>
  <c r="S21" i="29"/>
  <c r="P21" i="29"/>
  <c r="M21" i="29"/>
  <c r="J21" i="29"/>
  <c r="G21" i="29"/>
  <c r="D21" i="29"/>
  <c r="U20" i="29"/>
  <c r="T20" i="29"/>
  <c r="S20" i="29"/>
  <c r="P20" i="29"/>
  <c r="M20" i="29"/>
  <c r="J20" i="29"/>
  <c r="G20" i="29"/>
  <c r="D20" i="29"/>
  <c r="U19" i="29"/>
  <c r="T19" i="29"/>
  <c r="S19" i="29"/>
  <c r="P19" i="29"/>
  <c r="M19" i="29"/>
  <c r="J19" i="29"/>
  <c r="G19" i="29"/>
  <c r="D19" i="29"/>
  <c r="U18" i="29"/>
  <c r="T18" i="29"/>
  <c r="S18" i="29"/>
  <c r="P18" i="29"/>
  <c r="M18" i="29"/>
  <c r="J18" i="29"/>
  <c r="G18" i="29"/>
  <c r="D18" i="29"/>
  <c r="U17" i="29"/>
  <c r="T17" i="29"/>
  <c r="S17" i="29"/>
  <c r="P17" i="29"/>
  <c r="M17" i="29"/>
  <c r="J17" i="29"/>
  <c r="G17" i="29"/>
  <c r="D17" i="29"/>
  <c r="U16" i="29"/>
  <c r="T16" i="29"/>
  <c r="S16" i="29"/>
  <c r="P16" i="29"/>
  <c r="M16" i="29"/>
  <c r="J16" i="29"/>
  <c r="G16" i="29"/>
  <c r="D16" i="29"/>
  <c r="U15" i="29"/>
  <c r="T15" i="29"/>
  <c r="S15" i="29"/>
  <c r="P15" i="29"/>
  <c r="M15" i="29"/>
  <c r="J15" i="29"/>
  <c r="G15" i="29"/>
  <c r="D15" i="29"/>
  <c r="U14" i="29"/>
  <c r="T14" i="29"/>
  <c r="S14" i="29"/>
  <c r="P14" i="29"/>
  <c r="M14" i="29"/>
  <c r="J14" i="29"/>
  <c r="G14" i="29"/>
  <c r="D14" i="29"/>
  <c r="U13" i="29"/>
  <c r="T13" i="29"/>
  <c r="S13" i="29"/>
  <c r="P13" i="29"/>
  <c r="M13" i="29"/>
  <c r="G13" i="29"/>
  <c r="D13" i="29"/>
  <c r="U12" i="29"/>
  <c r="T12" i="29"/>
  <c r="P12" i="29"/>
  <c r="M12" i="29"/>
  <c r="G12" i="29"/>
  <c r="D12" i="29"/>
  <c r="U11" i="29"/>
  <c r="T11" i="29"/>
  <c r="P11" i="29"/>
  <c r="M11" i="29"/>
  <c r="G11" i="29"/>
  <c r="D11" i="29"/>
  <c r="U10" i="29"/>
  <c r="T10" i="29"/>
  <c r="P10" i="29"/>
  <c r="M10" i="29"/>
  <c r="G10" i="29"/>
  <c r="D10" i="29"/>
  <c r="U9" i="29"/>
  <c r="T9" i="29"/>
  <c r="P9" i="29"/>
  <c r="M9" i="29"/>
  <c r="G9" i="29"/>
  <c r="D9" i="29"/>
  <c r="U8" i="29"/>
  <c r="T8" i="29"/>
  <c r="M8" i="29"/>
  <c r="G8" i="29"/>
  <c r="D8" i="29"/>
  <c r="R24" i="28"/>
  <c r="Q24" i="28"/>
  <c r="O24" i="28"/>
  <c r="N24" i="28"/>
  <c r="P24" i="28" s="1"/>
  <c r="L24" i="28"/>
  <c r="K24" i="28"/>
  <c r="M24" i="28" s="1"/>
  <c r="I24" i="28"/>
  <c r="H24" i="28"/>
  <c r="F24" i="28"/>
  <c r="E24" i="28"/>
  <c r="C24" i="28"/>
  <c r="B24" i="28"/>
  <c r="U23" i="28"/>
  <c r="T23" i="28"/>
  <c r="S23" i="28"/>
  <c r="M23" i="28"/>
  <c r="J23" i="28"/>
  <c r="G23" i="28"/>
  <c r="D23" i="28"/>
  <c r="U22" i="28"/>
  <c r="T22" i="28"/>
  <c r="S22" i="28"/>
  <c r="P22" i="28"/>
  <c r="M22" i="28"/>
  <c r="J22" i="28"/>
  <c r="G22" i="28"/>
  <c r="D22" i="28"/>
  <c r="U21" i="28"/>
  <c r="T21" i="28"/>
  <c r="S21" i="28"/>
  <c r="P21" i="28"/>
  <c r="M21" i="28"/>
  <c r="J21" i="28"/>
  <c r="G21" i="28"/>
  <c r="D21" i="28"/>
  <c r="U20" i="28"/>
  <c r="T20" i="28"/>
  <c r="S20" i="28"/>
  <c r="P20" i="28"/>
  <c r="M20" i="28"/>
  <c r="J20" i="28"/>
  <c r="G20" i="28"/>
  <c r="D20" i="28"/>
  <c r="U19" i="28"/>
  <c r="T19" i="28"/>
  <c r="S19" i="28"/>
  <c r="P19" i="28"/>
  <c r="M19" i="28"/>
  <c r="J19" i="28"/>
  <c r="G19" i="28"/>
  <c r="D19" i="28"/>
  <c r="U18" i="28"/>
  <c r="V18" i="28" s="1"/>
  <c r="T18" i="28"/>
  <c r="S18" i="28"/>
  <c r="P18" i="28"/>
  <c r="M18" i="28"/>
  <c r="J18" i="28"/>
  <c r="G18" i="28"/>
  <c r="D18" i="28"/>
  <c r="U17" i="28"/>
  <c r="V17" i="28" s="1"/>
  <c r="T17" i="28"/>
  <c r="S17" i="28"/>
  <c r="P17" i="28"/>
  <c r="M17" i="28"/>
  <c r="J17" i="28"/>
  <c r="G17" i="28"/>
  <c r="D17" i="28"/>
  <c r="U16" i="28"/>
  <c r="V16" i="28" s="1"/>
  <c r="T16" i="28"/>
  <c r="S16" i="28"/>
  <c r="P16" i="28"/>
  <c r="M16" i="28"/>
  <c r="J16" i="28"/>
  <c r="G16" i="28"/>
  <c r="D16" i="28"/>
  <c r="U15" i="28"/>
  <c r="T15" i="28"/>
  <c r="S15" i="28"/>
  <c r="P15" i="28"/>
  <c r="M15" i="28"/>
  <c r="J15" i="28"/>
  <c r="G15" i="28"/>
  <c r="D15" i="28"/>
  <c r="U14" i="28"/>
  <c r="T14" i="28"/>
  <c r="S14" i="28"/>
  <c r="P14" i="28"/>
  <c r="M14" i="28"/>
  <c r="J14" i="28"/>
  <c r="G14" i="28"/>
  <c r="D14" i="28"/>
  <c r="U13" i="28"/>
  <c r="T13" i="28"/>
  <c r="S13" i="28"/>
  <c r="P13" i="28"/>
  <c r="M13" i="28"/>
  <c r="J13" i="28"/>
  <c r="G13" i="28"/>
  <c r="D13" i="28"/>
  <c r="U12" i="28"/>
  <c r="T12" i="28"/>
  <c r="S12" i="28"/>
  <c r="P12" i="28"/>
  <c r="M12" i="28"/>
  <c r="G12" i="28"/>
  <c r="D12" i="28"/>
  <c r="U11" i="28"/>
  <c r="T11" i="28"/>
  <c r="P11" i="28"/>
  <c r="M11" i="28"/>
  <c r="G11" i="28"/>
  <c r="D11" i="28"/>
  <c r="U10" i="28"/>
  <c r="T10" i="28"/>
  <c r="P10" i="28"/>
  <c r="M10" i="28"/>
  <c r="G10" i="28"/>
  <c r="D10" i="28"/>
  <c r="U9" i="28"/>
  <c r="T9" i="28"/>
  <c r="P9" i="28"/>
  <c r="M9" i="28"/>
  <c r="G9" i="28"/>
  <c r="D9" i="28"/>
  <c r="U8" i="28"/>
  <c r="T8" i="28"/>
  <c r="M8" i="28"/>
  <c r="G8" i="28"/>
  <c r="D8" i="28"/>
  <c r="S16" i="25"/>
  <c r="J17" i="25"/>
  <c r="S18" i="42"/>
  <c r="J19" i="42"/>
  <c r="R30" i="42"/>
  <c r="Q30" i="42"/>
  <c r="O30" i="42"/>
  <c r="N30" i="42"/>
  <c r="L30" i="42"/>
  <c r="K30" i="42"/>
  <c r="I30" i="42"/>
  <c r="H30" i="42"/>
  <c r="F30" i="42"/>
  <c r="E30" i="42"/>
  <c r="C30" i="42"/>
  <c r="B30" i="42"/>
  <c r="U29" i="42"/>
  <c r="T29" i="42"/>
  <c r="S29" i="42"/>
  <c r="P29" i="42"/>
  <c r="M29" i="42"/>
  <c r="J29" i="42"/>
  <c r="G29" i="42"/>
  <c r="D29" i="42"/>
  <c r="U28" i="42"/>
  <c r="T28" i="42"/>
  <c r="S28" i="42"/>
  <c r="P28" i="42"/>
  <c r="M28" i="42"/>
  <c r="J28" i="42"/>
  <c r="G28" i="42"/>
  <c r="D28" i="42"/>
  <c r="U27" i="42"/>
  <c r="T27" i="42"/>
  <c r="S27" i="42"/>
  <c r="P27" i="42"/>
  <c r="M27" i="42"/>
  <c r="J27" i="42"/>
  <c r="G27" i="42"/>
  <c r="D27" i="42"/>
  <c r="U26" i="42"/>
  <c r="T26" i="42"/>
  <c r="S26" i="42"/>
  <c r="P26" i="42"/>
  <c r="M26" i="42"/>
  <c r="J26" i="42"/>
  <c r="G26" i="42"/>
  <c r="D26" i="42"/>
  <c r="U25" i="42"/>
  <c r="T25" i="42"/>
  <c r="S25" i="42"/>
  <c r="P25" i="42"/>
  <c r="M25" i="42"/>
  <c r="J25" i="42"/>
  <c r="G25" i="42"/>
  <c r="D25" i="42"/>
  <c r="U24" i="42"/>
  <c r="T24" i="42"/>
  <c r="S24" i="42"/>
  <c r="P24" i="42"/>
  <c r="M24" i="42"/>
  <c r="J24" i="42"/>
  <c r="G24" i="42"/>
  <c r="D24" i="42"/>
  <c r="U23" i="42"/>
  <c r="T23" i="42"/>
  <c r="S23" i="42"/>
  <c r="P23" i="42"/>
  <c r="M23" i="42"/>
  <c r="J23" i="42"/>
  <c r="G23" i="42"/>
  <c r="D23" i="42"/>
  <c r="U22" i="42"/>
  <c r="T22" i="42"/>
  <c r="S22" i="42"/>
  <c r="P22" i="42"/>
  <c r="M22" i="42"/>
  <c r="J22" i="42"/>
  <c r="G22" i="42"/>
  <c r="D22" i="42"/>
  <c r="U21" i="42"/>
  <c r="T21" i="42"/>
  <c r="S21" i="42"/>
  <c r="P21" i="42"/>
  <c r="M21" i="42"/>
  <c r="J21" i="42"/>
  <c r="G21" i="42"/>
  <c r="D21" i="42"/>
  <c r="U20" i="42"/>
  <c r="T20" i="42"/>
  <c r="S20" i="42"/>
  <c r="P20" i="42"/>
  <c r="M20" i="42"/>
  <c r="J20" i="42"/>
  <c r="G20" i="42"/>
  <c r="D20" i="42"/>
  <c r="U19" i="42"/>
  <c r="T19" i="42"/>
  <c r="S19" i="42"/>
  <c r="P19" i="42"/>
  <c r="M19" i="42"/>
  <c r="G19" i="42"/>
  <c r="D19" i="42"/>
  <c r="U18" i="42"/>
  <c r="T18" i="42"/>
  <c r="P18" i="42"/>
  <c r="M18" i="42"/>
  <c r="G18" i="42"/>
  <c r="D18" i="42"/>
  <c r="U17" i="42"/>
  <c r="T17" i="42"/>
  <c r="P17" i="42"/>
  <c r="M17" i="42"/>
  <c r="G17" i="42"/>
  <c r="D17" i="42"/>
  <c r="U16" i="42"/>
  <c r="T16" i="42"/>
  <c r="V16" i="42" s="1"/>
  <c r="P16" i="42"/>
  <c r="M16" i="42"/>
  <c r="G16" i="42"/>
  <c r="D16" i="42"/>
  <c r="U15" i="42"/>
  <c r="T15" i="42"/>
  <c r="P15" i="42"/>
  <c r="M15" i="42"/>
  <c r="G15" i="42"/>
  <c r="D15" i="42"/>
  <c r="U14" i="42"/>
  <c r="T14" i="42"/>
  <c r="M14" i="42"/>
  <c r="G14" i="42"/>
  <c r="D14" i="42"/>
  <c r="R25" i="24"/>
  <c r="Q25" i="24"/>
  <c r="O25" i="24"/>
  <c r="N25" i="24"/>
  <c r="L25" i="24"/>
  <c r="K25" i="24"/>
  <c r="I25" i="24"/>
  <c r="H25" i="24"/>
  <c r="F25" i="24"/>
  <c r="E25" i="24"/>
  <c r="C25" i="24"/>
  <c r="B25" i="24"/>
  <c r="R25" i="21"/>
  <c r="O25" i="21"/>
  <c r="N25" i="21"/>
  <c r="L25" i="21"/>
  <c r="K25" i="21"/>
  <c r="I25" i="21"/>
  <c r="H25" i="21"/>
  <c r="F25" i="21"/>
  <c r="E25" i="21"/>
  <c r="C25" i="21"/>
  <c r="B25" i="21"/>
  <c r="R26" i="10"/>
  <c r="S14" i="10"/>
  <c r="S15" i="10"/>
  <c r="J15" i="10"/>
  <c r="J16" i="10"/>
  <c r="J17" i="10"/>
  <c r="J18" i="10"/>
  <c r="C47" i="43"/>
  <c r="F47" i="43"/>
  <c r="E47" i="43"/>
  <c r="B47" i="43"/>
  <c r="P9" i="17"/>
  <c r="P10" i="17"/>
  <c r="P11" i="17"/>
  <c r="P12" i="17"/>
  <c r="P13" i="17"/>
  <c r="P14" i="17"/>
  <c r="P15" i="17"/>
  <c r="P16" i="17"/>
  <c r="S13" i="17"/>
  <c r="J14" i="17"/>
  <c r="J15" i="17"/>
  <c r="R25" i="17"/>
  <c r="Q25" i="17"/>
  <c r="O25" i="17"/>
  <c r="N25" i="17"/>
  <c r="L25" i="17"/>
  <c r="K25" i="17"/>
  <c r="I25" i="17"/>
  <c r="H25" i="17"/>
  <c r="F25" i="17"/>
  <c r="E25" i="17"/>
  <c r="C25" i="17"/>
  <c r="B25" i="17"/>
  <c r="U24" i="17"/>
  <c r="T24" i="17"/>
  <c r="S24" i="17"/>
  <c r="P24" i="17"/>
  <c r="M24" i="17"/>
  <c r="J24" i="17"/>
  <c r="G24" i="17"/>
  <c r="D24" i="17"/>
  <c r="U23" i="17"/>
  <c r="T23" i="17"/>
  <c r="S23" i="17"/>
  <c r="P23" i="17"/>
  <c r="M23" i="17"/>
  <c r="J23" i="17"/>
  <c r="G23" i="17"/>
  <c r="D23" i="17"/>
  <c r="U22" i="17"/>
  <c r="T22" i="17"/>
  <c r="S22" i="17"/>
  <c r="P22" i="17"/>
  <c r="M22" i="17"/>
  <c r="J22" i="17"/>
  <c r="G22" i="17"/>
  <c r="D22" i="17"/>
  <c r="U21" i="17"/>
  <c r="T21" i="17"/>
  <c r="S21" i="17"/>
  <c r="P21" i="17"/>
  <c r="M21" i="17"/>
  <c r="J21" i="17"/>
  <c r="G21" i="17"/>
  <c r="D21" i="17"/>
  <c r="U20" i="17"/>
  <c r="T20" i="17"/>
  <c r="S20" i="17"/>
  <c r="P20" i="17"/>
  <c r="M20" i="17"/>
  <c r="J20" i="17"/>
  <c r="G20" i="17"/>
  <c r="D20" i="17"/>
  <c r="U19" i="17"/>
  <c r="T19" i="17"/>
  <c r="S19" i="17"/>
  <c r="P19" i="17"/>
  <c r="M19" i="17"/>
  <c r="J19" i="17"/>
  <c r="G19" i="17"/>
  <c r="D19" i="17"/>
  <c r="U18" i="17"/>
  <c r="T18" i="17"/>
  <c r="S18" i="17"/>
  <c r="P18" i="17"/>
  <c r="M18" i="17"/>
  <c r="J18" i="17"/>
  <c r="G18" i="17"/>
  <c r="D18" i="17"/>
  <c r="U17" i="17"/>
  <c r="T17" i="17"/>
  <c r="S17" i="17"/>
  <c r="P17" i="17"/>
  <c r="M17" i="17"/>
  <c r="J17" i="17"/>
  <c r="G17" i="17"/>
  <c r="D17" i="17"/>
  <c r="U16" i="17"/>
  <c r="T16" i="17"/>
  <c r="S16" i="17"/>
  <c r="M16" i="17"/>
  <c r="J16" i="17"/>
  <c r="G16" i="17"/>
  <c r="D16" i="17"/>
  <c r="U15" i="17"/>
  <c r="T15" i="17"/>
  <c r="V15" i="17" s="1"/>
  <c r="S15" i="17"/>
  <c r="M15" i="17"/>
  <c r="G15" i="17"/>
  <c r="D15" i="17"/>
  <c r="U14" i="17"/>
  <c r="T14" i="17"/>
  <c r="S14" i="17"/>
  <c r="M14" i="17"/>
  <c r="G14" i="17"/>
  <c r="D14" i="17"/>
  <c r="U13" i="17"/>
  <c r="T13" i="17"/>
  <c r="M13" i="17"/>
  <c r="G13" i="17"/>
  <c r="D13" i="17"/>
  <c r="U12" i="17"/>
  <c r="T12" i="17"/>
  <c r="M12" i="17"/>
  <c r="G12" i="17"/>
  <c r="D12" i="17"/>
  <c r="U11" i="17"/>
  <c r="T11" i="17"/>
  <c r="M11" i="17"/>
  <c r="G11" i="17"/>
  <c r="D11" i="17"/>
  <c r="U10" i="17"/>
  <c r="T10" i="17"/>
  <c r="M10" i="17"/>
  <c r="G10" i="17"/>
  <c r="D10" i="17"/>
  <c r="U9" i="17"/>
  <c r="T9" i="17"/>
  <c r="M9" i="17"/>
  <c r="G9" i="17"/>
  <c r="D9" i="17"/>
  <c r="Q26" i="10"/>
  <c r="O26" i="10"/>
  <c r="N26" i="10"/>
  <c r="L26" i="10"/>
  <c r="K26" i="10"/>
  <c r="I26" i="10"/>
  <c r="H26" i="10"/>
  <c r="F26" i="10"/>
  <c r="E26" i="10"/>
  <c r="C26" i="10"/>
  <c r="B26" i="10"/>
  <c r="U25" i="10"/>
  <c r="T25" i="10"/>
  <c r="S25" i="10"/>
  <c r="P25" i="10"/>
  <c r="M25" i="10"/>
  <c r="J25" i="10"/>
  <c r="G25" i="10"/>
  <c r="D25" i="10"/>
  <c r="U24" i="10"/>
  <c r="T24" i="10"/>
  <c r="S24" i="10"/>
  <c r="P24" i="10"/>
  <c r="M24" i="10"/>
  <c r="J24" i="10"/>
  <c r="G24" i="10"/>
  <c r="D24" i="10"/>
  <c r="U23" i="10"/>
  <c r="T23" i="10"/>
  <c r="S23" i="10"/>
  <c r="P23" i="10"/>
  <c r="M23" i="10"/>
  <c r="J23" i="10"/>
  <c r="G23" i="10"/>
  <c r="D23" i="10"/>
  <c r="U22" i="10"/>
  <c r="T22" i="10"/>
  <c r="S22" i="10"/>
  <c r="P22" i="10"/>
  <c r="M22" i="10"/>
  <c r="J22" i="10"/>
  <c r="G22" i="10"/>
  <c r="D22" i="10"/>
  <c r="U21" i="10"/>
  <c r="T21" i="10"/>
  <c r="S21" i="10"/>
  <c r="P21" i="10"/>
  <c r="M21" i="10"/>
  <c r="J21" i="10"/>
  <c r="G21" i="10"/>
  <c r="D21" i="10"/>
  <c r="U20" i="10"/>
  <c r="T20" i="10"/>
  <c r="S20" i="10"/>
  <c r="P20" i="10"/>
  <c r="M20" i="10"/>
  <c r="J20" i="10"/>
  <c r="G20" i="10"/>
  <c r="D20" i="10"/>
  <c r="U19" i="10"/>
  <c r="T19" i="10"/>
  <c r="S19" i="10"/>
  <c r="P19" i="10"/>
  <c r="M19" i="10"/>
  <c r="J19" i="10"/>
  <c r="G19" i="10"/>
  <c r="D19" i="10"/>
  <c r="U18" i="10"/>
  <c r="T18" i="10"/>
  <c r="S18" i="10"/>
  <c r="P18" i="10"/>
  <c r="M18" i="10"/>
  <c r="G18" i="10"/>
  <c r="D18" i="10"/>
  <c r="U17" i="10"/>
  <c r="T17" i="10"/>
  <c r="S17" i="10"/>
  <c r="P17" i="10"/>
  <c r="M17" i="10"/>
  <c r="G17" i="10"/>
  <c r="D17" i="10"/>
  <c r="U16" i="10"/>
  <c r="T16" i="10"/>
  <c r="S16" i="10"/>
  <c r="P16" i="10"/>
  <c r="M16" i="10"/>
  <c r="G16" i="10"/>
  <c r="D16" i="10"/>
  <c r="U15" i="10"/>
  <c r="T15" i="10"/>
  <c r="P15" i="10"/>
  <c r="M15" i="10"/>
  <c r="G15" i="10"/>
  <c r="D15" i="10"/>
  <c r="U14" i="10"/>
  <c r="T14" i="10"/>
  <c r="P14" i="10"/>
  <c r="M14" i="10"/>
  <c r="G14" i="10"/>
  <c r="D14" i="10"/>
  <c r="U13" i="10"/>
  <c r="T13" i="10"/>
  <c r="P13" i="10"/>
  <c r="M13" i="10"/>
  <c r="G13" i="10"/>
  <c r="D13" i="10"/>
  <c r="U12" i="10"/>
  <c r="T12" i="10"/>
  <c r="P12" i="10"/>
  <c r="M12" i="10"/>
  <c r="G12" i="10"/>
  <c r="D12" i="10"/>
  <c r="U11" i="10"/>
  <c r="T11" i="10"/>
  <c r="P11" i="10"/>
  <c r="M11" i="10"/>
  <c r="G11" i="10"/>
  <c r="D11" i="10"/>
  <c r="U10" i="10"/>
  <c r="T10" i="10"/>
  <c r="M10" i="10"/>
  <c r="G10" i="10"/>
  <c r="D10" i="10"/>
  <c r="V110" i="36" l="1"/>
  <c r="V20" i="21"/>
  <c r="V23" i="21"/>
  <c r="T25" i="21"/>
  <c r="V21" i="42"/>
  <c r="V25" i="42"/>
  <c r="V26" i="42"/>
  <c r="V29" i="42"/>
  <c r="M30" i="42"/>
  <c r="V13" i="10"/>
  <c r="V10" i="17"/>
  <c r="V18" i="41"/>
  <c r="V21" i="41"/>
  <c r="D27" i="41"/>
  <c r="J27" i="41"/>
  <c r="V13" i="21"/>
  <c r="V19" i="21"/>
  <c r="U124" i="36"/>
  <c r="V8" i="28"/>
  <c r="V10" i="28"/>
  <c r="V23" i="28"/>
  <c r="V17" i="36"/>
  <c r="V19" i="36"/>
  <c r="V20" i="36"/>
  <c r="V23" i="36"/>
  <c r="V11" i="21"/>
  <c r="V17" i="21"/>
  <c r="D26" i="10"/>
  <c r="V15" i="42"/>
  <c r="S30" i="42"/>
  <c r="V9" i="28"/>
  <c r="V19" i="28"/>
  <c r="D24" i="28"/>
  <c r="J24" i="28"/>
  <c r="V16" i="29"/>
  <c r="V17" i="29"/>
  <c r="V19" i="29"/>
  <c r="P24" i="29"/>
  <c r="V22" i="34"/>
  <c r="V24" i="34"/>
  <c r="V25" i="34"/>
  <c r="V127" i="36"/>
  <c r="V129" i="36"/>
  <c r="V136" i="36"/>
  <c r="V134" i="36"/>
  <c r="V9" i="36"/>
  <c r="V11" i="36"/>
  <c r="V22" i="36"/>
  <c r="V24" i="36"/>
  <c r="V17" i="41"/>
  <c r="V22" i="41"/>
  <c r="M26" i="10"/>
  <c r="D30" i="42"/>
  <c r="P30" i="42"/>
  <c r="V14" i="28"/>
  <c r="V15" i="28"/>
  <c r="M24" i="29"/>
  <c r="S24" i="29"/>
  <c r="V112" i="36"/>
  <c r="V114" i="36"/>
  <c r="V118" i="36"/>
  <c r="V122" i="36"/>
  <c r="M124" i="36"/>
  <c r="V17" i="37"/>
  <c r="V25" i="37"/>
  <c r="V131" i="36"/>
  <c r="V140" i="36"/>
  <c r="V14" i="36"/>
  <c r="G27" i="41"/>
  <c r="M27" i="41"/>
  <c r="S27" i="41"/>
  <c r="V20" i="42"/>
  <c r="V24" i="42"/>
  <c r="V28" i="42"/>
  <c r="V14" i="41"/>
  <c r="V19" i="41"/>
  <c r="V20" i="41"/>
  <c r="V12" i="41"/>
  <c r="V23" i="41"/>
  <c r="V24" i="41"/>
  <c r="V16" i="37"/>
  <c r="V22" i="37"/>
  <c r="V24" i="37"/>
  <c r="V19" i="37"/>
  <c r="V21" i="37"/>
  <c r="V109" i="36"/>
  <c r="V119" i="36"/>
  <c r="T124" i="36"/>
  <c r="V113" i="36"/>
  <c r="V123" i="36"/>
  <c r="G124" i="36"/>
  <c r="V132" i="36"/>
  <c r="V133" i="36"/>
  <c r="V137" i="36"/>
  <c r="V13" i="36"/>
  <c r="V18" i="36"/>
  <c r="V138" i="36"/>
  <c r="V115" i="36"/>
  <c r="V116" i="36"/>
  <c r="V10" i="36"/>
  <c r="V21" i="36"/>
  <c r="V120" i="36"/>
  <c r="V12" i="36"/>
  <c r="V16" i="35"/>
  <c r="V10" i="35"/>
  <c r="V12" i="35"/>
  <c r="V14" i="35"/>
  <c r="V17" i="35"/>
  <c r="V21" i="35"/>
  <c r="V18" i="35"/>
  <c r="V20" i="35"/>
  <c r="V22" i="35"/>
  <c r="V24" i="35"/>
  <c r="V13" i="35"/>
  <c r="V11" i="35"/>
  <c r="V19" i="35"/>
  <c r="V25" i="35"/>
  <c r="V15" i="35"/>
  <c r="V23" i="35"/>
  <c r="V18" i="34"/>
  <c r="V16" i="34"/>
  <c r="V20" i="34"/>
  <c r="V11" i="34"/>
  <c r="V13" i="34"/>
  <c r="V15" i="34"/>
  <c r="V14" i="34"/>
  <c r="V12" i="34"/>
  <c r="V17" i="34"/>
  <c r="V23" i="34"/>
  <c r="V21" i="34"/>
  <c r="V19" i="34"/>
  <c r="V26" i="34"/>
  <c r="V10" i="29"/>
  <c r="J24" i="29"/>
  <c r="V14" i="29"/>
  <c r="V15" i="29"/>
  <c r="V22" i="29"/>
  <c r="U24" i="29"/>
  <c r="V11" i="29"/>
  <c r="V20" i="29"/>
  <c r="V21" i="29"/>
  <c r="D24" i="29"/>
  <c r="V13" i="29"/>
  <c r="V18" i="29"/>
  <c r="G24" i="29"/>
  <c r="V12" i="29"/>
  <c r="V9" i="29"/>
  <c r="T24" i="29"/>
  <c r="V23" i="29"/>
  <c r="T24" i="28"/>
  <c r="V22" i="28"/>
  <c r="V12" i="28"/>
  <c r="V13" i="28"/>
  <c r="V20" i="28"/>
  <c r="V21" i="28"/>
  <c r="U24" i="28"/>
  <c r="V11" i="28"/>
  <c r="G24" i="28"/>
  <c r="S24" i="28"/>
  <c r="U30" i="42"/>
  <c r="V17" i="42"/>
  <c r="V27" i="42"/>
  <c r="G30" i="42"/>
  <c r="J30" i="42"/>
  <c r="V22" i="42"/>
  <c r="V23" i="42"/>
  <c r="G25" i="24"/>
  <c r="D25" i="21"/>
  <c r="J25" i="21"/>
  <c r="V12" i="21"/>
  <c r="V16" i="21"/>
  <c r="V18" i="21"/>
  <c r="G25" i="21"/>
  <c r="M25" i="21"/>
  <c r="V22" i="21"/>
  <c r="V14" i="21"/>
  <c r="V9" i="21"/>
  <c r="V21" i="21"/>
  <c r="V15" i="21"/>
  <c r="D25" i="17"/>
  <c r="J25" i="17"/>
  <c r="V11" i="17"/>
  <c r="V12" i="17"/>
  <c r="V17" i="17"/>
  <c r="V19" i="17"/>
  <c r="V21" i="17"/>
  <c r="V23" i="17"/>
  <c r="G25" i="17"/>
  <c r="V12" i="10"/>
  <c r="V17" i="10"/>
  <c r="V18" i="10"/>
  <c r="V19" i="10"/>
  <c r="V20" i="10"/>
  <c r="V21" i="10"/>
  <c r="V15" i="10"/>
  <c r="V16" i="10"/>
  <c r="V22" i="10"/>
  <c r="V23" i="10"/>
  <c r="V24" i="10"/>
  <c r="J26" i="10"/>
  <c r="V14" i="10"/>
  <c r="G26" i="10"/>
  <c r="V10" i="37"/>
  <c r="V13" i="37"/>
  <c r="V25" i="41"/>
  <c r="V26" i="41"/>
  <c r="V15" i="41"/>
  <c r="P27" i="41"/>
  <c r="V11" i="41"/>
  <c r="V13" i="41"/>
  <c r="T27" i="41"/>
  <c r="V16" i="41"/>
  <c r="S25" i="24"/>
  <c r="P25" i="24"/>
  <c r="M25" i="24"/>
  <c r="J25" i="24"/>
  <c r="D25" i="24"/>
  <c r="V10" i="21"/>
  <c r="P25" i="21"/>
  <c r="V24" i="21"/>
  <c r="S25" i="17"/>
  <c r="V16" i="17"/>
  <c r="U25" i="17"/>
  <c r="P25" i="17"/>
  <c r="V9" i="17"/>
  <c r="V22" i="17"/>
  <c r="V20" i="17"/>
  <c r="V18" i="17"/>
  <c r="V14" i="17"/>
  <c r="V13" i="17"/>
  <c r="M25" i="17"/>
  <c r="V24" i="17"/>
  <c r="T26" i="10"/>
  <c r="V11" i="10"/>
  <c r="P26" i="10"/>
  <c r="V25" i="10"/>
  <c r="S25" i="21"/>
  <c r="U27" i="41"/>
  <c r="V14" i="37"/>
  <c r="V23" i="37"/>
  <c r="V11" i="37"/>
  <c r="V15" i="37"/>
  <c r="V18" i="37"/>
  <c r="V20" i="37"/>
  <c r="D130" i="36"/>
  <c r="V142" i="36"/>
  <c r="V141" i="36"/>
  <c r="V128" i="36"/>
  <c r="V135" i="36"/>
  <c r="V139" i="36"/>
  <c r="V130" i="36"/>
  <c r="V108" i="36"/>
  <c r="V8" i="29"/>
  <c r="V19" i="42"/>
  <c r="V18" i="42"/>
  <c r="T30" i="42"/>
  <c r="V30" i="42" s="1"/>
  <c r="V14" i="42"/>
  <c r="U25" i="24"/>
  <c r="U25" i="21"/>
  <c r="V25" i="21" s="1"/>
  <c r="S26" i="10"/>
  <c r="T25" i="17"/>
  <c r="V10" i="10"/>
  <c r="U26" i="10"/>
  <c r="H46" i="43"/>
  <c r="H45" i="43"/>
  <c r="I46" i="43"/>
  <c r="I45" i="43"/>
  <c r="G44" i="43"/>
  <c r="G45" i="43"/>
  <c r="G46" i="43"/>
  <c r="B48" i="5"/>
  <c r="C48" i="5"/>
  <c r="D48" i="5"/>
  <c r="E48" i="5"/>
  <c r="F48" i="5"/>
  <c r="G48" i="5"/>
  <c r="H48" i="5"/>
  <c r="V25" i="17" l="1"/>
  <c r="V124" i="36"/>
  <c r="U26" i="28"/>
  <c r="V24" i="29"/>
  <c r="V24" i="28"/>
  <c r="V27" i="41"/>
  <c r="V25" i="24"/>
  <c r="V26" i="10"/>
  <c r="J45" i="43"/>
  <c r="J46" i="43"/>
  <c r="I32" i="5"/>
  <c r="I33" i="5"/>
  <c r="I34" i="5"/>
  <c r="I35" i="5"/>
  <c r="I36" i="5"/>
  <c r="I37" i="5"/>
  <c r="I38" i="5"/>
  <c r="I39" i="5"/>
  <c r="I40" i="5"/>
  <c r="I41" i="5"/>
  <c r="I42" i="5"/>
  <c r="I43" i="5"/>
  <c r="I44" i="5"/>
  <c r="I45" i="5"/>
  <c r="I46" i="5"/>
  <c r="I47" i="5"/>
  <c r="C43" i="6"/>
  <c r="H43" i="6"/>
  <c r="D43" i="6"/>
  <c r="B43" i="6"/>
  <c r="E43" i="6"/>
  <c r="F43" i="6"/>
  <c r="G43" i="6"/>
  <c r="I10" i="6"/>
  <c r="I32" i="6"/>
  <c r="I38" i="6"/>
  <c r="I39" i="6"/>
  <c r="I40" i="6"/>
  <c r="I41" i="6"/>
  <c r="I42" i="6"/>
  <c r="I48" i="5" l="1"/>
  <c r="I43" i="6"/>
  <c r="D4" i="46" s="1"/>
  <c r="D219" i="46" l="1"/>
  <c r="E223" i="46" l="1"/>
  <c r="C219" i="46"/>
  <c r="F218" i="46"/>
  <c r="F219" i="46" s="1"/>
  <c r="C201" i="46" l="1"/>
  <c r="D223" i="46" l="1"/>
  <c r="E218" i="46"/>
  <c r="E219" i="46" s="1"/>
  <c r="D140" i="46"/>
  <c r="D139" i="46"/>
  <c r="D138" i="46"/>
  <c r="D82" i="46" l="1"/>
  <c r="D80" i="46"/>
  <c r="D79" i="46"/>
  <c r="D165" i="46" s="1"/>
  <c r="D76" i="46"/>
  <c r="D66" i="46"/>
  <c r="D61" i="46"/>
  <c r="D181" i="46" l="1"/>
  <c r="D168" i="46"/>
  <c r="D81" i="46"/>
  <c r="D180" i="46" l="1"/>
  <c r="D167" i="46"/>
  <c r="E3" i="46"/>
  <c r="D48" i="46"/>
  <c r="E48" i="46" s="1"/>
  <c r="D90" i="46"/>
  <c r="D92" i="46" s="1"/>
  <c r="D30" i="46" l="1"/>
  <c r="D280" i="46"/>
  <c r="D100" i="46" l="1"/>
  <c r="D95" i="46"/>
  <c r="D106" i="46" l="1"/>
  <c r="D24" i="44"/>
  <c r="D289" i="46" s="1"/>
  <c r="U27" i="25" l="1"/>
  <c r="T27" i="25"/>
  <c r="S27" i="25"/>
  <c r="P27" i="25"/>
  <c r="M27" i="25"/>
  <c r="J27" i="25"/>
  <c r="G27" i="25"/>
  <c r="D27" i="25"/>
  <c r="U26" i="25"/>
  <c r="T26" i="25"/>
  <c r="S26" i="25"/>
  <c r="P26" i="25"/>
  <c r="M26" i="25"/>
  <c r="J26" i="25"/>
  <c r="G26" i="25"/>
  <c r="D26" i="25"/>
  <c r="U25" i="25"/>
  <c r="T25" i="25"/>
  <c r="S25" i="25"/>
  <c r="P25" i="25"/>
  <c r="M25" i="25"/>
  <c r="J25" i="25"/>
  <c r="G25" i="25"/>
  <c r="D25" i="25"/>
  <c r="U24" i="25"/>
  <c r="T24" i="25"/>
  <c r="S24" i="25"/>
  <c r="P24" i="25"/>
  <c r="M24" i="25"/>
  <c r="J24" i="25"/>
  <c r="G24" i="25"/>
  <c r="D24" i="25"/>
  <c r="U23" i="25"/>
  <c r="T23" i="25"/>
  <c r="S23" i="25"/>
  <c r="P23" i="25"/>
  <c r="M23" i="25"/>
  <c r="J23" i="25"/>
  <c r="G23" i="25"/>
  <c r="D23" i="25"/>
  <c r="U22" i="25"/>
  <c r="T22" i="25"/>
  <c r="S22" i="25"/>
  <c r="P22" i="25"/>
  <c r="M22" i="25"/>
  <c r="J22" i="25"/>
  <c r="G22" i="25"/>
  <c r="D22" i="25"/>
  <c r="U21" i="25"/>
  <c r="T21" i="25"/>
  <c r="S21" i="25"/>
  <c r="P21" i="25"/>
  <c r="M21" i="25"/>
  <c r="J21" i="25"/>
  <c r="G21" i="25"/>
  <c r="D21" i="25"/>
  <c r="U20" i="25"/>
  <c r="T20" i="25"/>
  <c r="S20" i="25"/>
  <c r="P20" i="25"/>
  <c r="M20" i="25"/>
  <c r="J20" i="25"/>
  <c r="G20" i="25"/>
  <c r="D20" i="25"/>
  <c r="U19" i="25"/>
  <c r="T19" i="25"/>
  <c r="S19" i="25"/>
  <c r="P19" i="25"/>
  <c r="M19" i="25"/>
  <c r="J19" i="25"/>
  <c r="G19" i="25"/>
  <c r="D19" i="25"/>
  <c r="U18" i="25"/>
  <c r="T18" i="25"/>
  <c r="S18" i="25"/>
  <c r="P18" i="25"/>
  <c r="M18" i="25"/>
  <c r="J18" i="25"/>
  <c r="G18" i="25"/>
  <c r="D18" i="25"/>
  <c r="U17" i="25"/>
  <c r="T17" i="25"/>
  <c r="S17" i="25"/>
  <c r="P17" i="25"/>
  <c r="M17" i="25"/>
  <c r="G17" i="25"/>
  <c r="D17" i="25"/>
  <c r="U16" i="25"/>
  <c r="T16" i="25"/>
  <c r="P16" i="25"/>
  <c r="M16" i="25"/>
  <c r="G16" i="25"/>
  <c r="D16" i="25"/>
  <c r="U15" i="25"/>
  <c r="T15" i="25"/>
  <c r="P15" i="25"/>
  <c r="M15" i="25"/>
  <c r="G15" i="25"/>
  <c r="D15" i="25"/>
  <c r="U14" i="25"/>
  <c r="T14" i="25"/>
  <c r="P14" i="25"/>
  <c r="M14" i="25"/>
  <c r="G14" i="25"/>
  <c r="D14" i="25"/>
  <c r="U13" i="25"/>
  <c r="T13" i="25"/>
  <c r="P13" i="25"/>
  <c r="M13" i="25"/>
  <c r="G13" i="25"/>
  <c r="D13" i="25"/>
  <c r="U12" i="25"/>
  <c r="T12" i="25"/>
  <c r="M12" i="25"/>
  <c r="G12" i="25"/>
  <c r="D12" i="25"/>
  <c r="V15" i="25" l="1"/>
  <c r="V17" i="25"/>
  <c r="V18" i="25"/>
  <c r="V21" i="25"/>
  <c r="V22" i="25"/>
  <c r="V25" i="25"/>
  <c r="V26" i="25"/>
  <c r="V12" i="25"/>
  <c r="V16" i="25"/>
  <c r="V14" i="25"/>
  <c r="V27" i="25"/>
  <c r="V24" i="25"/>
  <c r="V23" i="25"/>
  <c r="V20" i="25"/>
  <c r="V19" i="25"/>
  <c r="V13" i="25"/>
  <c r="H26" i="43" l="1"/>
  <c r="H27" i="43"/>
  <c r="H28" i="43"/>
  <c r="H29" i="43"/>
  <c r="H30" i="43"/>
  <c r="H31" i="43"/>
  <c r="H32" i="43"/>
  <c r="H33" i="43"/>
  <c r="H34" i="43"/>
  <c r="H35" i="43"/>
  <c r="H36" i="43"/>
  <c r="H37" i="43"/>
  <c r="H38" i="43"/>
  <c r="H39" i="43"/>
  <c r="H40" i="43"/>
  <c r="H41" i="43"/>
  <c r="H42" i="43"/>
  <c r="H43" i="43"/>
  <c r="H44"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J41" i="43" s="1"/>
  <c r="I42" i="43"/>
  <c r="J42" i="43" s="1"/>
  <c r="I43" i="43"/>
  <c r="J43" i="43" s="1"/>
  <c r="I44" i="43"/>
  <c r="J44" i="43" s="1"/>
  <c r="I12" i="43"/>
  <c r="D292" i="46" l="1"/>
  <c r="D11" i="46" l="1"/>
  <c r="D256" i="46" s="1"/>
  <c r="D14" i="46"/>
  <c r="D15" i="46"/>
  <c r="D10" i="46"/>
  <c r="D22" i="46" l="1"/>
  <c r="D24" i="46" s="1"/>
  <c r="D97" i="46" s="1"/>
  <c r="D329" i="46"/>
  <c r="D94" i="46"/>
  <c r="D96" i="46" s="1"/>
  <c r="D281" i="46"/>
  <c r="D282" i="46" s="1"/>
  <c r="D16" i="46"/>
  <c r="D261" i="46"/>
  <c r="D29" i="46"/>
  <c r="D99" i="46" s="1"/>
  <c r="D260" i="46"/>
  <c r="D12" i="46"/>
  <c r="D271" i="46"/>
  <c r="D262" i="46" l="1"/>
  <c r="D270" i="46" s="1"/>
  <c r="D31" i="46"/>
  <c r="D101" i="46" s="1"/>
  <c r="I21" i="6"/>
  <c r="I22" i="6"/>
  <c r="I23" i="6"/>
  <c r="I24" i="6"/>
  <c r="I25" i="6"/>
  <c r="I26" i="6"/>
  <c r="I27" i="6"/>
  <c r="I28" i="6"/>
  <c r="I29" i="6"/>
  <c r="I30" i="6"/>
  <c r="I31" i="6"/>
  <c r="I33" i="6"/>
  <c r="I34" i="6"/>
  <c r="I35" i="6"/>
  <c r="I36" i="6"/>
  <c r="I37" i="6"/>
  <c r="D8" i="46" l="1"/>
  <c r="I20" i="5"/>
  <c r="I21" i="5"/>
  <c r="I22" i="5"/>
  <c r="I23" i="5"/>
  <c r="I24" i="5"/>
  <c r="I25" i="5"/>
  <c r="I26" i="5"/>
  <c r="I27" i="5"/>
  <c r="I28" i="5"/>
  <c r="I29" i="5"/>
  <c r="I30" i="5"/>
  <c r="I31" i="5"/>
  <c r="D7" i="46" l="1"/>
  <c r="D257" i="46" s="1"/>
  <c r="D258" i="46" s="1"/>
  <c r="D269" i="46" s="1"/>
  <c r="I19" i="5"/>
  <c r="I18" i="5"/>
  <c r="I17" i="5"/>
  <c r="I16" i="5"/>
  <c r="I15" i="5"/>
  <c r="I14" i="5"/>
  <c r="I13" i="5"/>
  <c r="I12" i="5"/>
  <c r="D5" i="46" l="1"/>
  <c r="D108" i="46" l="1"/>
  <c r="D6" i="46"/>
  <c r="D275" i="46" l="1"/>
  <c r="D290" i="46" l="1"/>
  <c r="AO27" i="40" l="1"/>
  <c r="AN27" i="40"/>
  <c r="AM27" i="40"/>
  <c r="AL27" i="40"/>
  <c r="AH27" i="40"/>
  <c r="AG27" i="40"/>
  <c r="AF27" i="40"/>
  <c r="AE27" i="40"/>
  <c r="AD27" i="40"/>
  <c r="AC27" i="40"/>
  <c r="AT26" i="40"/>
  <c r="AS26" i="40"/>
  <c r="AR26" i="40"/>
  <c r="AI26" i="40"/>
  <c r="AU26" i="40" s="1"/>
  <c r="AB26" i="40"/>
  <c r="AT25" i="40"/>
  <c r="AS25" i="40"/>
  <c r="AR25" i="40"/>
  <c r="AI25" i="40"/>
  <c r="AB25" i="40"/>
  <c r="AT24" i="40"/>
  <c r="AS24" i="40"/>
  <c r="AR24" i="40"/>
  <c r="AI24" i="40"/>
  <c r="AU24" i="40" s="1"/>
  <c r="AB24" i="40"/>
  <c r="AT23" i="40"/>
  <c r="AS23" i="40"/>
  <c r="AR23" i="40"/>
  <c r="AI23" i="40"/>
  <c r="AB23" i="40"/>
  <c r="AT22" i="40"/>
  <c r="AS22" i="40"/>
  <c r="AR22" i="40"/>
  <c r="AI22" i="40"/>
  <c r="AU22" i="40" s="1"/>
  <c r="AB22" i="40"/>
  <c r="AT21" i="40"/>
  <c r="AS21" i="40"/>
  <c r="AR21" i="40"/>
  <c r="AI21" i="40"/>
  <c r="AB21" i="40"/>
  <c r="AT20" i="40"/>
  <c r="AS20" i="40"/>
  <c r="AR20" i="40"/>
  <c r="AI20" i="40"/>
  <c r="AU20" i="40" s="1"/>
  <c r="AB20" i="40"/>
  <c r="AT19" i="40"/>
  <c r="AS19" i="40"/>
  <c r="AR19" i="40"/>
  <c r="AI19" i="40"/>
  <c r="AB19" i="40"/>
  <c r="AT18" i="40"/>
  <c r="AS18" i="40"/>
  <c r="AR18" i="40"/>
  <c r="AI18" i="40"/>
  <c r="AU18" i="40" s="1"/>
  <c r="AB18" i="40"/>
  <c r="AT17" i="40"/>
  <c r="AS17" i="40"/>
  <c r="AR17" i="40"/>
  <c r="AI17" i="40"/>
  <c r="AB17" i="40"/>
  <c r="AT16" i="40"/>
  <c r="AS16" i="40"/>
  <c r="AR16" i="40"/>
  <c r="AI16" i="40"/>
  <c r="AU16" i="40" s="1"/>
  <c r="AB16" i="40"/>
  <c r="AT15" i="40"/>
  <c r="AS15" i="40"/>
  <c r="AR15" i="40"/>
  <c r="AI15" i="40"/>
  <c r="AB15" i="40"/>
  <c r="AT14" i="40"/>
  <c r="AS14" i="40"/>
  <c r="AR14" i="40"/>
  <c r="AI14" i="40"/>
  <c r="AU14" i="40" s="1"/>
  <c r="AB14" i="40"/>
  <c r="AT13" i="40"/>
  <c r="AS13" i="40"/>
  <c r="AR13" i="40"/>
  <c r="AI13" i="40"/>
  <c r="AB13" i="40"/>
  <c r="AT12" i="40"/>
  <c r="AS12" i="40"/>
  <c r="AR12" i="40"/>
  <c r="AI12" i="40"/>
  <c r="AU12" i="40" s="1"/>
  <c r="AB12" i="40"/>
  <c r="AT11" i="40"/>
  <c r="AS11" i="40"/>
  <c r="AR11" i="40"/>
  <c r="AI11" i="40"/>
  <c r="AB11" i="40"/>
  <c r="AT10" i="40"/>
  <c r="AS10" i="40"/>
  <c r="AR10" i="40"/>
  <c r="AI10" i="40"/>
  <c r="AU10" i="40" s="1"/>
  <c r="AB10" i="40"/>
  <c r="AT9" i="40"/>
  <c r="AS9" i="40"/>
  <c r="AR9" i="40"/>
  <c r="AI9" i="40"/>
  <c r="AB9" i="40"/>
  <c r="AT8" i="40"/>
  <c r="AS8" i="40"/>
  <c r="AR8" i="40"/>
  <c r="AI8" i="40"/>
  <c r="AU8" i="40" s="1"/>
  <c r="AB8" i="40"/>
  <c r="AT7" i="40"/>
  <c r="AS7" i="40"/>
  <c r="AR7" i="40"/>
  <c r="AI7" i="40"/>
  <c r="AB7" i="40"/>
  <c r="AT6" i="40"/>
  <c r="AS6" i="40"/>
  <c r="AR6" i="40"/>
  <c r="AI6" i="40"/>
  <c r="AU6" i="40" s="1"/>
  <c r="AB6" i="40"/>
  <c r="AT5" i="40"/>
  <c r="AS5" i="40"/>
  <c r="AR5" i="40"/>
  <c r="AI5" i="40"/>
  <c r="AB5" i="40"/>
  <c r="AT4" i="40"/>
  <c r="AS4" i="40"/>
  <c r="AR4" i="40"/>
  <c r="AI4" i="40"/>
  <c r="AU4" i="40" s="1"/>
  <c r="AB4" i="40"/>
  <c r="R27" i="38"/>
  <c r="Q27" i="38"/>
  <c r="O27" i="38"/>
  <c r="N27" i="38"/>
  <c r="L27" i="38"/>
  <c r="K27" i="38"/>
  <c r="I27" i="38"/>
  <c r="H27" i="38"/>
  <c r="F27" i="38"/>
  <c r="E27" i="38"/>
  <c r="C27" i="38"/>
  <c r="B27" i="38"/>
  <c r="U26" i="38"/>
  <c r="T26" i="38"/>
  <c r="AK27" i="40" l="1"/>
  <c r="D142" i="46"/>
  <c r="D285" i="46" s="1"/>
  <c r="D27" i="46"/>
  <c r="D104" i="46" s="1"/>
  <c r="AI27" i="40"/>
  <c r="AU11" i="40"/>
  <c r="AU19" i="40"/>
  <c r="AU5" i="40"/>
  <c r="AU13" i="40"/>
  <c r="AU21" i="40"/>
  <c r="AB27" i="40"/>
  <c r="S27" i="38"/>
  <c r="AU9" i="40"/>
  <c r="AU17" i="40"/>
  <c r="AU25" i="40"/>
  <c r="AU7" i="40"/>
  <c r="AU15" i="40"/>
  <c r="AU23" i="40"/>
  <c r="D276" i="46"/>
  <c r="D27" i="38"/>
  <c r="J27" i="38"/>
  <c r="P27" i="38"/>
  <c r="D277" i="46"/>
  <c r="D274" i="46"/>
  <c r="D278" i="46" s="1"/>
  <c r="M27" i="38"/>
  <c r="V26" i="38"/>
  <c r="G27" i="38"/>
  <c r="U25" i="38"/>
  <c r="T25" i="38"/>
  <c r="U24" i="38"/>
  <c r="T24" i="38"/>
  <c r="U23" i="38"/>
  <c r="T23" i="38"/>
  <c r="U22" i="38"/>
  <c r="T22" i="38"/>
  <c r="U21" i="38"/>
  <c r="T21" i="38"/>
  <c r="U20" i="38"/>
  <c r="T20" i="38"/>
  <c r="U19" i="38"/>
  <c r="T19" i="38"/>
  <c r="U18" i="38"/>
  <c r="T18" i="38"/>
  <c r="U17" i="38"/>
  <c r="T17" i="38"/>
  <c r="U16" i="38"/>
  <c r="T16" i="38"/>
  <c r="U15" i="38"/>
  <c r="T15" i="38"/>
  <c r="U14" i="38"/>
  <c r="T14" i="38"/>
  <c r="U13" i="38"/>
  <c r="T13" i="38"/>
  <c r="U12" i="38"/>
  <c r="T12" i="38"/>
  <c r="U11" i="38"/>
  <c r="T11" i="38"/>
  <c r="R26" i="37"/>
  <c r="Q26" i="37"/>
  <c r="O26" i="37"/>
  <c r="N26" i="37"/>
  <c r="L26" i="37"/>
  <c r="K26" i="37"/>
  <c r="I26" i="37"/>
  <c r="H26" i="37"/>
  <c r="F26" i="37"/>
  <c r="E26" i="37"/>
  <c r="C26" i="37"/>
  <c r="B26" i="37"/>
  <c r="R25" i="36"/>
  <c r="Q25" i="36"/>
  <c r="O25" i="36"/>
  <c r="N25" i="36"/>
  <c r="L25" i="36"/>
  <c r="K25" i="36"/>
  <c r="I25" i="36"/>
  <c r="H25" i="36"/>
  <c r="F25" i="36"/>
  <c r="C25" i="36"/>
  <c r="B25" i="36"/>
  <c r="R26" i="35"/>
  <c r="Q26" i="35"/>
  <c r="O26" i="35"/>
  <c r="N26" i="35"/>
  <c r="L26" i="35"/>
  <c r="K26" i="35"/>
  <c r="I26" i="35"/>
  <c r="J26" i="35" s="1"/>
  <c r="F26" i="35"/>
  <c r="E26" i="35"/>
  <c r="C26" i="35"/>
  <c r="B26" i="35"/>
  <c r="D26" i="35" s="1"/>
  <c r="R27" i="34"/>
  <c r="Q27" i="34"/>
  <c r="O27" i="34"/>
  <c r="N27" i="34"/>
  <c r="L27" i="34"/>
  <c r="K27" i="34"/>
  <c r="I27" i="34"/>
  <c r="H27" i="34"/>
  <c r="F27" i="34"/>
  <c r="E27" i="34"/>
  <c r="C27" i="34"/>
  <c r="B27" i="34"/>
  <c r="T26" i="37" l="1"/>
  <c r="P26" i="35"/>
  <c r="AU27" i="40"/>
  <c r="AT27" i="40" s="1"/>
  <c r="AS27" i="40" s="1"/>
  <c r="AR27" i="40" s="1"/>
  <c r="AR28" i="40" s="1"/>
  <c r="S27" i="34"/>
  <c r="P27" i="34"/>
  <c r="V14" i="38"/>
  <c r="V20" i="38"/>
  <c r="V18" i="38"/>
  <c r="V24" i="38"/>
  <c r="V13" i="38"/>
  <c r="V15" i="38"/>
  <c r="V17" i="38"/>
  <c r="V21" i="38"/>
  <c r="V25" i="38"/>
  <c r="V22" i="38"/>
  <c r="V12" i="38"/>
  <c r="V16" i="38"/>
  <c r="V19" i="38"/>
  <c r="V23" i="38"/>
  <c r="T27" i="38"/>
  <c r="D26" i="37"/>
  <c r="J26" i="37"/>
  <c r="G26" i="37"/>
  <c r="M25" i="36"/>
  <c r="P25" i="36"/>
  <c r="G25" i="36"/>
  <c r="D25" i="36"/>
  <c r="T25" i="36"/>
  <c r="D27" i="34"/>
  <c r="U27" i="38"/>
  <c r="V11" i="38"/>
  <c r="U26" i="37"/>
  <c r="U25" i="36"/>
  <c r="G26" i="35"/>
  <c r="M26" i="35"/>
  <c r="S26" i="35"/>
  <c r="S26" i="37"/>
  <c r="M26" i="37"/>
  <c r="P26" i="37"/>
  <c r="S25" i="36"/>
  <c r="J25" i="36"/>
  <c r="T26" i="35"/>
  <c r="U26" i="35"/>
  <c r="T27" i="34"/>
  <c r="J27" i="34"/>
  <c r="M27" i="34"/>
  <c r="U27" i="34"/>
  <c r="G27" i="34"/>
  <c r="AA58" i="26"/>
  <c r="Z58" i="26"/>
  <c r="Y58" i="26"/>
  <c r="X58" i="26"/>
  <c r="W58" i="26"/>
  <c r="V58" i="26"/>
  <c r="U58" i="26"/>
  <c r="L58" i="26"/>
  <c r="K58" i="26"/>
  <c r="I58" i="26"/>
  <c r="H58" i="26"/>
  <c r="F58" i="26"/>
  <c r="E58" i="26"/>
  <c r="C58" i="26"/>
  <c r="B58" i="26"/>
  <c r="AB57" i="26"/>
  <c r="O57" i="26"/>
  <c r="N57" i="26"/>
  <c r="J57" i="26"/>
  <c r="G57" i="26"/>
  <c r="D57" i="26"/>
  <c r="AB56" i="26"/>
  <c r="O56" i="26"/>
  <c r="N56" i="26"/>
  <c r="M56" i="26"/>
  <c r="J56" i="26"/>
  <c r="G56" i="26"/>
  <c r="D56" i="26"/>
  <c r="AB55" i="26"/>
  <c r="O55" i="26"/>
  <c r="N55" i="26"/>
  <c r="J55" i="26"/>
  <c r="G55" i="26"/>
  <c r="D55" i="26"/>
  <c r="AB54" i="26"/>
  <c r="O54" i="26"/>
  <c r="P54" i="26" s="1"/>
  <c r="N54" i="26"/>
  <c r="M54" i="26"/>
  <c r="J54" i="26"/>
  <c r="G54" i="26"/>
  <c r="D54" i="26"/>
  <c r="AB53" i="26"/>
  <c r="O53" i="26"/>
  <c r="N53" i="26"/>
  <c r="M53" i="26"/>
  <c r="J53" i="26"/>
  <c r="G53" i="26"/>
  <c r="D53" i="26"/>
  <c r="AB52" i="26"/>
  <c r="O52" i="26"/>
  <c r="N52" i="26"/>
  <c r="M52" i="26"/>
  <c r="J52" i="26"/>
  <c r="G52" i="26"/>
  <c r="D52" i="26"/>
  <c r="AB51" i="26"/>
  <c r="O51" i="26"/>
  <c r="N51" i="26"/>
  <c r="M51" i="26"/>
  <c r="J51" i="26"/>
  <c r="G51" i="26"/>
  <c r="D51" i="26"/>
  <c r="AB50" i="26"/>
  <c r="O50" i="26"/>
  <c r="N50" i="26"/>
  <c r="M50" i="26"/>
  <c r="J50" i="26"/>
  <c r="G50" i="26"/>
  <c r="D50" i="26"/>
  <c r="AB49" i="26"/>
  <c r="O49" i="26"/>
  <c r="N49" i="26"/>
  <c r="M49" i="26"/>
  <c r="J49" i="26"/>
  <c r="G49" i="26"/>
  <c r="D49" i="26"/>
  <c r="AB48" i="26"/>
  <c r="O48" i="26"/>
  <c r="N48" i="26"/>
  <c r="M48" i="26"/>
  <c r="J48" i="26"/>
  <c r="G48" i="26"/>
  <c r="D48" i="26"/>
  <c r="AB47" i="26"/>
  <c r="O47" i="26"/>
  <c r="N47" i="26"/>
  <c r="M47" i="26"/>
  <c r="J47" i="26"/>
  <c r="G47" i="26"/>
  <c r="D47" i="26"/>
  <c r="AB46" i="26"/>
  <c r="O46" i="26"/>
  <c r="N46" i="26"/>
  <c r="M46" i="26"/>
  <c r="J46" i="26"/>
  <c r="G46" i="26"/>
  <c r="D46" i="26"/>
  <c r="AB45" i="26"/>
  <c r="O45" i="26"/>
  <c r="N45" i="26"/>
  <c r="M45" i="26"/>
  <c r="J45" i="26"/>
  <c r="G45" i="26"/>
  <c r="D45" i="26"/>
  <c r="AB44" i="26"/>
  <c r="O44" i="26"/>
  <c r="N44" i="26"/>
  <c r="M44" i="26"/>
  <c r="J44" i="26"/>
  <c r="G44" i="26"/>
  <c r="D44" i="26"/>
  <c r="AB43" i="26"/>
  <c r="O43" i="26"/>
  <c r="N43" i="26"/>
  <c r="M43" i="26"/>
  <c r="J43" i="26"/>
  <c r="G43" i="26"/>
  <c r="D43" i="26"/>
  <c r="AB42" i="26"/>
  <c r="O42" i="26"/>
  <c r="N42" i="26"/>
  <c r="M42" i="26"/>
  <c r="J42" i="26"/>
  <c r="G42" i="26"/>
  <c r="D42" i="26"/>
  <c r="AB41" i="26"/>
  <c r="O41" i="26"/>
  <c r="N41" i="26"/>
  <c r="M41" i="26"/>
  <c r="J41" i="26"/>
  <c r="G41" i="26"/>
  <c r="D41" i="26"/>
  <c r="AB40" i="26"/>
  <c r="O40" i="26"/>
  <c r="N40" i="26"/>
  <c r="M40" i="26"/>
  <c r="J40" i="26"/>
  <c r="G40" i="26"/>
  <c r="D40" i="26"/>
  <c r="AB39" i="26"/>
  <c r="O39" i="26"/>
  <c r="N39" i="26"/>
  <c r="M39" i="26"/>
  <c r="J39" i="26"/>
  <c r="G39" i="26"/>
  <c r="D39" i="26"/>
  <c r="AB38" i="26"/>
  <c r="O38" i="26"/>
  <c r="N38" i="26"/>
  <c r="M38" i="26"/>
  <c r="J38" i="26"/>
  <c r="G38" i="26"/>
  <c r="D38" i="26"/>
  <c r="AB37" i="26"/>
  <c r="O37" i="26"/>
  <c r="N37" i="26"/>
  <c r="M37" i="26"/>
  <c r="J37" i="26"/>
  <c r="G37" i="26"/>
  <c r="D37" i="26"/>
  <c r="AB36" i="26"/>
  <c r="O36" i="26"/>
  <c r="N36" i="26"/>
  <c r="M36" i="26"/>
  <c r="J36" i="26"/>
  <c r="G36" i="26"/>
  <c r="D36" i="26"/>
  <c r="AB35" i="26"/>
  <c r="O35" i="26"/>
  <c r="N35" i="26"/>
  <c r="M35" i="26"/>
  <c r="J35" i="26"/>
  <c r="G35" i="26"/>
  <c r="D35" i="26"/>
  <c r="AB34" i="26"/>
  <c r="O34" i="26"/>
  <c r="N34" i="26"/>
  <c r="M34" i="26"/>
  <c r="J34" i="26"/>
  <c r="G34" i="26"/>
  <c r="D34" i="26"/>
  <c r="L26" i="26"/>
  <c r="K26" i="26"/>
  <c r="I26" i="26"/>
  <c r="H26" i="26"/>
  <c r="F26" i="26"/>
  <c r="E26" i="26"/>
  <c r="C26" i="26"/>
  <c r="B26" i="26"/>
  <c r="O25" i="26"/>
  <c r="N25" i="26"/>
  <c r="J25" i="26"/>
  <c r="G25" i="26"/>
  <c r="D25" i="26"/>
  <c r="O24" i="26"/>
  <c r="N24" i="26"/>
  <c r="M24" i="26"/>
  <c r="J24" i="26"/>
  <c r="G24" i="26"/>
  <c r="D24" i="26"/>
  <c r="O23" i="26"/>
  <c r="N23" i="26"/>
  <c r="M23" i="26"/>
  <c r="J23" i="26"/>
  <c r="G23" i="26"/>
  <c r="D23" i="26"/>
  <c r="O22" i="26"/>
  <c r="N22" i="26"/>
  <c r="M22" i="26"/>
  <c r="J22" i="26"/>
  <c r="G22" i="26"/>
  <c r="D22" i="26"/>
  <c r="O21" i="26"/>
  <c r="N21" i="26"/>
  <c r="M21" i="26"/>
  <c r="J21" i="26"/>
  <c r="G21" i="26"/>
  <c r="D21" i="26"/>
  <c r="O20" i="26"/>
  <c r="N20" i="26"/>
  <c r="M20" i="26"/>
  <c r="J20" i="26"/>
  <c r="G20" i="26"/>
  <c r="D20" i="26"/>
  <c r="O19" i="26"/>
  <c r="N19" i="26"/>
  <c r="M19" i="26"/>
  <c r="J19" i="26"/>
  <c r="G19" i="26"/>
  <c r="D19" i="26"/>
  <c r="O18" i="26"/>
  <c r="N18" i="26"/>
  <c r="M18" i="26"/>
  <c r="J18" i="26"/>
  <c r="G18" i="26"/>
  <c r="D18" i="26"/>
  <c r="O17" i="26"/>
  <c r="N17" i="26"/>
  <c r="M17" i="26"/>
  <c r="J17" i="26"/>
  <c r="G17" i="26"/>
  <c r="D17" i="26"/>
  <c r="O16" i="26"/>
  <c r="N16" i="26"/>
  <c r="M16" i="26"/>
  <c r="J16" i="26"/>
  <c r="G16" i="26"/>
  <c r="D16" i="26"/>
  <c r="O15" i="26"/>
  <c r="N15" i="26"/>
  <c r="M15" i="26"/>
  <c r="J15" i="26"/>
  <c r="G15" i="26"/>
  <c r="D15" i="26"/>
  <c r="O14" i="26"/>
  <c r="N14" i="26"/>
  <c r="M14" i="26"/>
  <c r="J14" i="26"/>
  <c r="G14" i="26"/>
  <c r="D14" i="26"/>
  <c r="O13" i="26"/>
  <c r="N13" i="26"/>
  <c r="M13" i="26"/>
  <c r="J13" i="26"/>
  <c r="G13" i="26"/>
  <c r="D13" i="26"/>
  <c r="O12" i="26"/>
  <c r="N12" i="26"/>
  <c r="M12" i="26"/>
  <c r="J12" i="26"/>
  <c r="G12" i="26"/>
  <c r="D12" i="26"/>
  <c r="O11" i="26"/>
  <c r="N11" i="26"/>
  <c r="M11" i="26"/>
  <c r="J11" i="26"/>
  <c r="G11" i="26"/>
  <c r="D11" i="26"/>
  <c r="O10" i="26"/>
  <c r="N10" i="26"/>
  <c r="M10" i="26"/>
  <c r="J10" i="26"/>
  <c r="G10" i="26"/>
  <c r="D10" i="26"/>
  <c r="O9" i="26"/>
  <c r="N9" i="26"/>
  <c r="M9" i="26"/>
  <c r="J9" i="26"/>
  <c r="G9" i="26"/>
  <c r="D9" i="26"/>
  <c r="O8" i="26"/>
  <c r="N8" i="26"/>
  <c r="M8" i="26"/>
  <c r="J8" i="26"/>
  <c r="G8" i="26"/>
  <c r="D8" i="26"/>
  <c r="O7" i="26"/>
  <c r="N7" i="26"/>
  <c r="M7" i="26"/>
  <c r="J7" i="26"/>
  <c r="G7" i="26"/>
  <c r="D7" i="26"/>
  <c r="O6" i="26"/>
  <c r="N6" i="26"/>
  <c r="M6" i="26"/>
  <c r="J6" i="26"/>
  <c r="G6" i="26"/>
  <c r="D6" i="26"/>
  <c r="O5" i="26"/>
  <c r="N5" i="26"/>
  <c r="M5" i="26"/>
  <c r="J5" i="26"/>
  <c r="G5" i="26"/>
  <c r="D5" i="26"/>
  <c r="O4" i="26"/>
  <c r="N4" i="26"/>
  <c r="M4" i="26"/>
  <c r="J4" i="26"/>
  <c r="G4" i="26"/>
  <c r="D4" i="26"/>
  <c r="O3" i="26"/>
  <c r="N3" i="26"/>
  <c r="M3" i="26"/>
  <c r="J3" i="26"/>
  <c r="G3" i="26"/>
  <c r="D3" i="26"/>
  <c r="R28" i="25"/>
  <c r="Q28" i="25"/>
  <c r="O28" i="25"/>
  <c r="N28" i="25"/>
  <c r="L28" i="25"/>
  <c r="K28" i="25"/>
  <c r="I28" i="25"/>
  <c r="H28" i="25"/>
  <c r="F28" i="25"/>
  <c r="E28" i="25"/>
  <c r="C28" i="25"/>
  <c r="B28" i="25"/>
  <c r="P38" i="26" l="1"/>
  <c r="P46" i="26"/>
  <c r="P25" i="26"/>
  <c r="G26" i="26"/>
  <c r="P56" i="26"/>
  <c r="M58" i="26"/>
  <c r="J28" i="25"/>
  <c r="P57" i="26"/>
  <c r="P3" i="26"/>
  <c r="P23" i="26"/>
  <c r="P51" i="26"/>
  <c r="N58" i="26"/>
  <c r="M26" i="26"/>
  <c r="P11" i="26"/>
  <c r="P6" i="26"/>
  <c r="P9" i="26"/>
  <c r="P10" i="26"/>
  <c r="G28" i="25"/>
  <c r="S28" i="25"/>
  <c r="P28" i="25"/>
  <c r="M28" i="25"/>
  <c r="V25" i="36"/>
  <c r="P15" i="26"/>
  <c r="P43" i="26"/>
  <c r="P48" i="26"/>
  <c r="P4" i="26"/>
  <c r="P17" i="26"/>
  <c r="P19" i="26"/>
  <c r="P20" i="26"/>
  <c r="P21" i="26"/>
  <c r="P39" i="26"/>
  <c r="P41" i="26"/>
  <c r="AB58" i="26"/>
  <c r="P7" i="26"/>
  <c r="P14" i="26"/>
  <c r="D26" i="26"/>
  <c r="J26" i="26"/>
  <c r="P35" i="26"/>
  <c r="P40" i="26"/>
  <c r="P47" i="26"/>
  <c r="P49" i="26"/>
  <c r="P5" i="26"/>
  <c r="P8" i="26"/>
  <c r="P13" i="26"/>
  <c r="P16" i="26"/>
  <c r="P18" i="26"/>
  <c r="P37" i="26"/>
  <c r="P45" i="26"/>
  <c r="P53" i="26"/>
  <c r="D58" i="26"/>
  <c r="P22" i="26"/>
  <c r="P36" i="26"/>
  <c r="P44" i="26"/>
  <c r="P52" i="26"/>
  <c r="J58" i="26"/>
  <c r="P12" i="26"/>
  <c r="P24" i="26"/>
  <c r="P34" i="26"/>
  <c r="P42" i="26"/>
  <c r="P50" i="26"/>
  <c r="P55" i="26"/>
  <c r="G58" i="26"/>
  <c r="V27" i="38"/>
  <c r="V26" i="37"/>
  <c r="V26" i="35"/>
  <c r="V27" i="34"/>
  <c r="T28" i="25"/>
  <c r="U28" i="25"/>
  <c r="D28" i="25"/>
  <c r="D150" i="46" l="1"/>
  <c r="D284" i="46" s="1"/>
  <c r="D26" i="46"/>
  <c r="V28" i="25"/>
  <c r="G43" i="43"/>
  <c r="E26" i="46" l="1"/>
  <c r="D103" i="46"/>
  <c r="G47" i="43"/>
  <c r="D47" i="43"/>
  <c r="G42" i="43"/>
  <c r="G41" i="43"/>
  <c r="G40" i="43"/>
  <c r="G39" i="43"/>
  <c r="G38" i="43"/>
  <c r="G37" i="43"/>
  <c r="G36" i="43"/>
  <c r="G35" i="43"/>
  <c r="G34" i="43"/>
  <c r="G33" i="43"/>
  <c r="D33" i="43"/>
  <c r="G32" i="43"/>
  <c r="D32" i="43"/>
  <c r="G31" i="43"/>
  <c r="D31" i="43"/>
  <c r="G30" i="43"/>
  <c r="D30" i="43"/>
  <c r="G29" i="43"/>
  <c r="D29" i="43"/>
  <c r="J29" i="43" l="1"/>
  <c r="J33" i="43"/>
  <c r="J37" i="43"/>
  <c r="J30" i="43"/>
  <c r="J31" i="43"/>
  <c r="J36" i="43"/>
  <c r="J40" i="43"/>
  <c r="J35" i="43"/>
  <c r="J39" i="43"/>
  <c r="J32" i="43"/>
  <c r="J34" i="43"/>
  <c r="J38" i="43"/>
  <c r="G28" i="43"/>
  <c r="D28" i="43"/>
  <c r="G27" i="43"/>
  <c r="D27" i="43"/>
  <c r="G26" i="43"/>
  <c r="D26" i="43"/>
  <c r="H25" i="43"/>
  <c r="G25" i="43"/>
  <c r="D25" i="43"/>
  <c r="H24" i="43"/>
  <c r="G24" i="43"/>
  <c r="D24" i="43"/>
  <c r="H23" i="43"/>
  <c r="G23" i="43"/>
  <c r="D23" i="43"/>
  <c r="H22" i="43"/>
  <c r="G22" i="43"/>
  <c r="D22" i="43"/>
  <c r="H21" i="43"/>
  <c r="G21" i="43"/>
  <c r="D21" i="43"/>
  <c r="H20" i="43"/>
  <c r="G20" i="43"/>
  <c r="D20" i="43"/>
  <c r="H19" i="43"/>
  <c r="G19" i="43"/>
  <c r="D19" i="43"/>
  <c r="H18" i="43"/>
  <c r="G18" i="43"/>
  <c r="D18" i="43"/>
  <c r="H17" i="43"/>
  <c r="G17" i="43"/>
  <c r="D17" i="43"/>
  <c r="H16" i="43"/>
  <c r="G16" i="43"/>
  <c r="D16" i="43"/>
  <c r="H15" i="43"/>
  <c r="G15" i="43"/>
  <c r="D15" i="43"/>
  <c r="H14" i="43"/>
  <c r="G14" i="43"/>
  <c r="D14" i="43"/>
  <c r="H13" i="43"/>
  <c r="G13" i="43"/>
  <c r="D13" i="43"/>
  <c r="H12" i="43"/>
  <c r="G12" i="43"/>
  <c r="D12" i="43"/>
  <c r="I11" i="43"/>
  <c r="I47" i="43" s="1"/>
  <c r="H11" i="43"/>
  <c r="G11" i="43"/>
  <c r="D11" i="43"/>
  <c r="L29" i="11"/>
  <c r="K29" i="11"/>
  <c r="G29" i="11"/>
  <c r="G30" i="11" s="1"/>
  <c r="F29" i="11"/>
  <c r="E29" i="11"/>
  <c r="D29" i="11"/>
  <c r="C29" i="11"/>
  <c r="B29" i="11"/>
  <c r="L28" i="11"/>
  <c r="K28" i="11"/>
  <c r="G28" i="11"/>
  <c r="F28" i="11"/>
  <c r="E28" i="11"/>
  <c r="D28" i="11"/>
  <c r="C28" i="11"/>
  <c r="B28" i="11"/>
  <c r="L27" i="11"/>
  <c r="K27" i="11"/>
  <c r="G27" i="11"/>
  <c r="F27" i="11"/>
  <c r="E27" i="11"/>
  <c r="D27" i="11"/>
  <c r="C27" i="11"/>
  <c r="B27" i="11"/>
  <c r="L26" i="11"/>
  <c r="K26" i="11"/>
  <c r="G26" i="11"/>
  <c r="F26" i="11"/>
  <c r="E26" i="11"/>
  <c r="D26" i="11"/>
  <c r="C26" i="11"/>
  <c r="B26" i="11"/>
  <c r="L25" i="11"/>
  <c r="K25" i="11"/>
  <c r="G25" i="11"/>
  <c r="F25" i="11"/>
  <c r="E25" i="11"/>
  <c r="D25" i="11"/>
  <c r="C25" i="11"/>
  <c r="B25" i="11"/>
  <c r="L24" i="11"/>
  <c r="K24" i="11"/>
  <c r="G24" i="11"/>
  <c r="F24" i="11"/>
  <c r="E24" i="11"/>
  <c r="D24" i="11"/>
  <c r="C24" i="11"/>
  <c r="B24" i="11"/>
  <c r="L23" i="11"/>
  <c r="K23" i="11"/>
  <c r="G23" i="11"/>
  <c r="F23" i="11"/>
  <c r="E23" i="11"/>
  <c r="D23" i="11"/>
  <c r="C23" i="11"/>
  <c r="B23" i="11"/>
  <c r="L22" i="11"/>
  <c r="K22" i="11"/>
  <c r="G22" i="11"/>
  <c r="F22" i="11"/>
  <c r="E22" i="11"/>
  <c r="D22" i="11"/>
  <c r="C22" i="11"/>
  <c r="B22" i="11"/>
  <c r="L21" i="11"/>
  <c r="K21" i="11"/>
  <c r="G21" i="11"/>
  <c r="F21" i="11"/>
  <c r="E21" i="11"/>
  <c r="D21" i="11"/>
  <c r="C21" i="11"/>
  <c r="B21" i="11"/>
  <c r="L20" i="11"/>
  <c r="K20" i="11"/>
  <c r="G20" i="11"/>
  <c r="F20" i="11"/>
  <c r="E20" i="11"/>
  <c r="D20" i="11"/>
  <c r="C20" i="11"/>
  <c r="B20" i="11"/>
  <c r="L19" i="11"/>
  <c r="K19" i="11"/>
  <c r="G19" i="11"/>
  <c r="F19" i="11"/>
  <c r="E19" i="11"/>
  <c r="D19" i="11"/>
  <c r="C19" i="11"/>
  <c r="B19" i="11"/>
  <c r="L18" i="11"/>
  <c r="L30" i="11" s="1"/>
  <c r="K18" i="11"/>
  <c r="E18" i="11"/>
  <c r="E30" i="11" s="1"/>
  <c r="D30" i="11" s="1"/>
  <c r="C30" i="11" s="1"/>
  <c r="D18" i="11"/>
  <c r="C18" i="11"/>
  <c r="B18" i="11"/>
  <c r="L17" i="11"/>
  <c r="K17" i="11"/>
  <c r="E17" i="11"/>
  <c r="D17" i="11"/>
  <c r="C17" i="11"/>
  <c r="B17" i="11"/>
  <c r="L16" i="11"/>
  <c r="K16" i="11"/>
  <c r="E16" i="11"/>
  <c r="D16" i="11"/>
  <c r="C16" i="11"/>
  <c r="B16" i="11"/>
  <c r="L15" i="11"/>
  <c r="K15" i="11"/>
  <c r="E15" i="11"/>
  <c r="D15" i="11"/>
  <c r="C15" i="11"/>
  <c r="B15" i="11"/>
  <c r="L14" i="11"/>
  <c r="K14" i="11"/>
  <c r="E14" i="11"/>
  <c r="D14" i="11"/>
  <c r="C14" i="11"/>
  <c r="B14" i="11"/>
  <c r="L13" i="11"/>
  <c r="K13" i="11"/>
  <c r="E13" i="11"/>
  <c r="D13" i="11"/>
  <c r="C13" i="11"/>
  <c r="B13" i="11"/>
  <c r="L12" i="11"/>
  <c r="K12" i="11"/>
  <c r="M12" i="11" s="1"/>
  <c r="E12" i="11"/>
  <c r="D12" i="11"/>
  <c r="C12" i="11"/>
  <c r="B12" i="11"/>
  <c r="L11" i="11"/>
  <c r="K11" i="11"/>
  <c r="E11" i="11"/>
  <c r="D11" i="11"/>
  <c r="C11" i="11"/>
  <c r="B11" i="11"/>
  <c r="L10" i="11"/>
  <c r="K10" i="11"/>
  <c r="E10" i="11"/>
  <c r="D10" i="11"/>
  <c r="C10" i="11"/>
  <c r="B10" i="11"/>
  <c r="L9" i="11"/>
  <c r="K9" i="11"/>
  <c r="E9" i="11"/>
  <c r="D9" i="11"/>
  <c r="C9" i="11"/>
  <c r="B9" i="11"/>
  <c r="L8" i="11"/>
  <c r="K8" i="11"/>
  <c r="E8" i="11"/>
  <c r="D8" i="11"/>
  <c r="C8" i="11"/>
  <c r="B8" i="11"/>
  <c r="L7" i="11"/>
  <c r="K7" i="11"/>
  <c r="E7" i="11"/>
  <c r="D7" i="11"/>
  <c r="C7" i="11"/>
  <c r="B7" i="11"/>
  <c r="L6" i="11"/>
  <c r="K6" i="11"/>
  <c r="E6" i="11"/>
  <c r="D6" i="11"/>
  <c r="C6" i="11"/>
  <c r="B6" i="11"/>
  <c r="I19" i="11" l="1"/>
  <c r="H19" i="11" s="1"/>
  <c r="I20" i="11"/>
  <c r="H20" i="11" s="1"/>
  <c r="N20" i="11" s="1"/>
  <c r="M20" i="11" s="1"/>
  <c r="I27" i="11"/>
  <c r="I17" i="11"/>
  <c r="O17" i="11" s="1"/>
  <c r="M10" i="11"/>
  <c r="M14" i="11"/>
  <c r="M18" i="11"/>
  <c r="H47" i="43"/>
  <c r="D18" i="46"/>
  <c r="M7" i="11"/>
  <c r="M11" i="11"/>
  <c r="M13" i="11"/>
  <c r="H29" i="11"/>
  <c r="I6" i="11"/>
  <c r="I8" i="11"/>
  <c r="I9" i="11"/>
  <c r="H9" i="11" s="1"/>
  <c r="N9" i="11" s="1"/>
  <c r="M9" i="11" s="1"/>
  <c r="I10" i="11"/>
  <c r="O10" i="11" s="1"/>
  <c r="I12" i="11"/>
  <c r="O12" i="11" s="1"/>
  <c r="I14" i="11"/>
  <c r="I15" i="11"/>
  <c r="H15" i="11" s="1"/>
  <c r="N15" i="11" s="1"/>
  <c r="M15" i="11" s="1"/>
  <c r="M23" i="11"/>
  <c r="J11" i="43"/>
  <c r="J12" i="43"/>
  <c r="J16" i="43"/>
  <c r="J19" i="43"/>
  <c r="J20" i="43"/>
  <c r="J24" i="43"/>
  <c r="B30" i="11"/>
  <c r="M29" i="11"/>
  <c r="J14" i="43"/>
  <c r="J18" i="43"/>
  <c r="I7" i="11"/>
  <c r="O7" i="11" s="1"/>
  <c r="I16" i="11"/>
  <c r="I18" i="11"/>
  <c r="O18" i="11" s="1"/>
  <c r="K30" i="11"/>
  <c r="I23" i="11"/>
  <c r="H23" i="11" s="1"/>
  <c r="N23" i="11" s="1"/>
  <c r="I24" i="11"/>
  <c r="H24" i="11" s="1"/>
  <c r="J21" i="43"/>
  <c r="J23" i="43"/>
  <c r="H6" i="11"/>
  <c r="M6" i="11"/>
  <c r="M8" i="11"/>
  <c r="I11" i="11"/>
  <c r="O11" i="11" s="1"/>
  <c r="I13" i="11"/>
  <c r="O13" i="11" s="1"/>
  <c r="H17" i="11"/>
  <c r="J17" i="11" s="1"/>
  <c r="M17" i="11"/>
  <c r="M21" i="11"/>
  <c r="H25" i="11"/>
  <c r="M26" i="11"/>
  <c r="I28" i="11"/>
  <c r="H28" i="11" s="1"/>
  <c r="N28" i="11" s="1"/>
  <c r="M28" i="11" s="1"/>
  <c r="I29" i="11"/>
  <c r="O29" i="11" s="1"/>
  <c r="F30" i="11"/>
  <c r="J25" i="43"/>
  <c r="J27" i="43"/>
  <c r="J28" i="43"/>
  <c r="J24" i="11"/>
  <c r="N24" i="11"/>
  <c r="M24" i="11" s="1"/>
  <c r="H13" i="11"/>
  <c r="H7" i="11"/>
  <c r="J23" i="11"/>
  <c r="N17" i="11"/>
  <c r="P17" i="11" s="1"/>
  <c r="N29" i="11"/>
  <c r="J19" i="11"/>
  <c r="N19" i="11"/>
  <c r="M19" i="11" s="1"/>
  <c r="H11" i="11"/>
  <c r="J11" i="11" s="1"/>
  <c r="J15" i="11"/>
  <c r="O15" i="11"/>
  <c r="P15" i="11" s="1"/>
  <c r="J20" i="11"/>
  <c r="J13" i="43"/>
  <c r="J15" i="43"/>
  <c r="H12" i="11"/>
  <c r="J12" i="11" s="1"/>
  <c r="H8" i="11"/>
  <c r="J8" i="11" s="1"/>
  <c r="H10" i="11"/>
  <c r="J10" i="11" s="1"/>
  <c r="H14" i="11"/>
  <c r="J14" i="11" s="1"/>
  <c r="H16" i="11"/>
  <c r="J16" i="11" s="1"/>
  <c r="H27" i="11"/>
  <c r="J17" i="43"/>
  <c r="J22" i="43"/>
  <c r="H18" i="11"/>
  <c r="H21" i="11"/>
  <c r="J26" i="43"/>
  <c r="I20" i="6"/>
  <c r="I19" i="6"/>
  <c r="I18" i="6"/>
  <c r="I17" i="6"/>
  <c r="I16" i="6"/>
  <c r="I15" i="6"/>
  <c r="I14" i="6"/>
  <c r="I13" i="6"/>
  <c r="I12" i="6"/>
  <c r="I11" i="6"/>
  <c r="I9" i="6"/>
  <c r="I8" i="6"/>
  <c r="I7" i="6"/>
  <c r="O9" i="11" l="1"/>
  <c r="P9" i="11" s="1"/>
  <c r="J9" i="11"/>
  <c r="J28" i="11"/>
  <c r="I30" i="11"/>
  <c r="O30" i="11" s="1"/>
  <c r="J6" i="11"/>
  <c r="D330" i="46"/>
  <c r="D331" i="46" s="1"/>
  <c r="E329" i="46" s="1"/>
  <c r="D264" i="46"/>
  <c r="P29" i="11"/>
  <c r="D19" i="46"/>
  <c r="D265" i="46" s="1"/>
  <c r="D272" i="46"/>
  <c r="J29" i="11"/>
  <c r="N12" i="11"/>
  <c r="P12" i="11" s="1"/>
  <c r="J7" i="11"/>
  <c r="N7" i="11"/>
  <c r="P7" i="11" s="1"/>
  <c r="H30" i="11"/>
  <c r="N18" i="11"/>
  <c r="P18" i="11" s="1"/>
  <c r="J18" i="11"/>
  <c r="J27" i="11"/>
  <c r="N27" i="11"/>
  <c r="N10" i="11"/>
  <c r="P10" i="11" s="1"/>
  <c r="J13" i="11"/>
  <c r="N13" i="11"/>
  <c r="P13" i="11" s="1"/>
  <c r="N11" i="11"/>
  <c r="P11" i="11" s="1"/>
  <c r="J47" i="43"/>
  <c r="D266" i="46" l="1"/>
  <c r="D268" i="46" s="1"/>
  <c r="E330" i="46"/>
  <c r="D20" i="46"/>
  <c r="M27" i="11"/>
  <c r="N30" i="11"/>
  <c r="J30" i="11"/>
  <c r="B26" i="4"/>
  <c r="B25" i="4"/>
  <c r="B24" i="4"/>
  <c r="B23" i="4"/>
  <c r="B22" i="4"/>
  <c r="B21" i="4"/>
  <c r="B19" i="4"/>
  <c r="B18" i="4"/>
  <c r="B16" i="4"/>
  <c r="B14" i="4"/>
  <c r="B13" i="4"/>
  <c r="B9" i="4"/>
  <c r="B5" i="4"/>
  <c r="D94" i="2"/>
  <c r="C94" i="2"/>
  <c r="B94" i="2"/>
  <c r="G79" i="2"/>
  <c r="F79" i="2"/>
  <c r="E79" i="2"/>
  <c r="D79" i="2"/>
  <c r="C79" i="2"/>
  <c r="B79" i="2"/>
  <c r="H67" i="2"/>
  <c r="F63" i="2"/>
  <c r="E63" i="2"/>
  <c r="D63" i="2"/>
  <c r="C63" i="2"/>
  <c r="B63" i="2"/>
  <c r="C45" i="2"/>
  <c r="C47" i="2" s="1"/>
  <c r="K24" i="2"/>
  <c r="C19" i="2"/>
  <c r="K14" i="2"/>
  <c r="I15" i="2" s="1"/>
  <c r="G15" i="2" s="1"/>
  <c r="K13" i="2"/>
  <c r="C12" i="2"/>
  <c r="C17" i="2" s="1"/>
  <c r="G11" i="2"/>
  <c r="E11" i="2"/>
  <c r="C11" i="2"/>
  <c r="C6" i="2"/>
  <c r="A94" i="2" l="1"/>
  <c r="A63" i="2"/>
  <c r="C15" i="2"/>
  <c r="E15" i="2"/>
  <c r="K15" i="2"/>
  <c r="C18" i="2"/>
  <c r="C20" i="2" s="1"/>
  <c r="D19" i="2" s="1"/>
  <c r="A79" i="2"/>
  <c r="M30" i="11"/>
  <c r="P30" i="11"/>
  <c r="C26" i="2"/>
  <c r="K79" i="2"/>
  <c r="AR29" i="40" l="1"/>
  <c r="A64" i="2" l="1"/>
  <c r="B64" i="2" s="1"/>
  <c r="O27" i="11"/>
  <c r="P27" i="11" s="1"/>
  <c r="O24" i="11"/>
  <c r="P24" i="11" s="1"/>
  <c r="H22" i="11"/>
  <c r="N22" i="11" s="1"/>
  <c r="I22" i="11"/>
  <c r="O22" i="11" s="1"/>
  <c r="M22" i="11"/>
  <c r="O28" i="11"/>
  <c r="P28" i="11" s="1"/>
  <c r="N14" i="11"/>
  <c r="O14" i="11"/>
  <c r="O20" i="11"/>
  <c r="P20" i="11" s="1"/>
  <c r="H26" i="11"/>
  <c r="N26" i="11" s="1"/>
  <c r="I26" i="11"/>
  <c r="O26" i="11" s="1"/>
  <c r="N21" i="11"/>
  <c r="I21" i="11"/>
  <c r="O21" i="11" s="1"/>
  <c r="O23" i="11"/>
  <c r="P23" i="11" s="1"/>
  <c r="O19" i="11"/>
  <c r="P19" i="11" s="1"/>
  <c r="N8" i="11"/>
  <c r="O8" i="11"/>
  <c r="N25" i="11"/>
  <c r="I25" i="11"/>
  <c r="J25" i="11" s="1"/>
  <c r="M25" i="11"/>
  <c r="N6" i="11"/>
  <c r="O6" i="11"/>
  <c r="N16" i="11"/>
  <c r="O16" i="11"/>
  <c r="M16" i="11"/>
  <c r="O58" i="26"/>
  <c r="P58" i="26" s="1"/>
  <c r="N26" i="26"/>
  <c r="O26" i="26"/>
  <c r="J22" i="11" l="1"/>
  <c r="O25" i="11"/>
  <c r="P26" i="26"/>
  <c r="P8" i="11"/>
  <c r="P16" i="11"/>
  <c r="P26" i="11"/>
  <c r="P14" i="11"/>
  <c r="P6" i="11"/>
  <c r="J26" i="11"/>
  <c r="P21" i="11"/>
  <c r="J21" i="11"/>
  <c r="P25" i="11"/>
  <c r="P22" i="11"/>
</calcChain>
</file>

<file path=xl/sharedStrings.xml><?xml version="1.0" encoding="utf-8"?>
<sst xmlns="http://schemas.openxmlformats.org/spreadsheetml/2006/main" count="1523" uniqueCount="398">
  <si>
    <t>MIL on w/ no DTCs</t>
  </si>
  <si>
    <t>Total OBD Tested</t>
  </si>
  <si>
    <t xml:space="preserve">51.366 (a)(2)(v) Initial Failing Emissions Tests Receiving a Waiver by model year and vehicle type </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</si>
  <si>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</si>
  <si>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</si>
  <si>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</si>
  <si>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</si>
  <si>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</si>
  <si>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</si>
  <si>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</si>
  <si>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</si>
  <si>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</si>
  <si>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</si>
  <si>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</si>
  <si>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</si>
  <si>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</si>
  <si>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</si>
  <si>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</si>
  <si>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</si>
  <si>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</si>
  <si>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</si>
  <si>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Department of Environmental Protection</t>
  </si>
  <si>
    <t>Massachusetts Enhanced Inspection and Maintenance Program</t>
  </si>
  <si>
    <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</si>
  <si>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</si>
  <si>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</si>
  <si>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</si>
  <si>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</si>
  <si>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</si>
  <si>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</si>
  <si>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</si>
  <si>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</si>
  <si>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</si>
  <si>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</si>
  <si>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</si>
  <si>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</si>
  <si>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</si>
  <si>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</si>
  <si>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</si>
  <si>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</si>
  <si>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</si>
  <si>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</si>
  <si>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</si>
  <si>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</si>
  <si>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</si>
  <si>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</si>
  <si>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</si>
  <si>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</si>
  <si>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</si>
  <si>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</si>
  <si>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</si>
  <si>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</si>
  <si>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</si>
  <si>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</si>
  <si>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</si>
  <si>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</si>
  <si>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</si>
  <si>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</si>
  <si>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</si>
  <si>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</si>
  <si>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</si>
  <si>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</si>
  <si>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</si>
  <si>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</si>
  <si>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</si>
  <si>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</si>
  <si>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</si>
  <si>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</si>
  <si>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</si>
  <si>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</si>
  <si>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</si>
  <si>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QA</t>
  </si>
  <si>
    <t>1st retest</t>
  </si>
  <si>
    <t>Initial</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</si>
  <si>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</si>
  <si>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</si>
  <si>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</si>
  <si>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</si>
  <si>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</si>
  <si>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</si>
  <si>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</si>
  <si>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</si>
  <si>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</si>
  <si>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</si>
  <si>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</si>
  <si>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</si>
  <si>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</si>
  <si>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</si>
  <si>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</si>
  <si>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Initial OBD tested</t>
  </si>
  <si>
    <t>1st retest tested</t>
  </si>
  <si>
    <t>2nd+ retest tested</t>
  </si>
  <si>
    <t>OBD seq =1, FTS=8</t>
  </si>
  <si>
    <t>initial tested</t>
  </si>
  <si>
    <t>Vehicles Failed</t>
  </si>
  <si>
    <t>51.366 (a)(1) The number of total emissions tests (initial and retest) performed by model year and vehicle type</t>
  </si>
  <si>
    <t>Vehicles Not Ready</t>
  </si>
  <si>
    <t>Table of Contents</t>
  </si>
  <si>
    <t>Number of Emissions Tests</t>
  </si>
  <si>
    <t>Waivers and No Known Outcome</t>
  </si>
  <si>
    <t>LDDV</t>
  </si>
  <si>
    <t>LDGT</t>
  </si>
  <si>
    <t>LDDT</t>
  </si>
  <si>
    <t>MDGV</t>
  </si>
  <si>
    <t>MDDV</t>
  </si>
  <si>
    <t>GASOLINE</t>
  </si>
  <si>
    <t>Vehicles Turned Away</t>
  </si>
  <si>
    <t xml:space="preserve">51.366 (a)(2)(v) Initial Failing Emissions Tests Receiving a Hardship Extension by model year and vehicle type </t>
  </si>
  <si>
    <t>HDDV</t>
  </si>
  <si>
    <t>Waivers Issued</t>
  </si>
  <si>
    <t>Initially Failed</t>
  </si>
  <si>
    <t xml:space="preserve">51.366 (a)(2)(i) Initial Diesel Tests Failing by Model Year </t>
  </si>
  <si>
    <t>Initial OBD Tests</t>
  </si>
  <si>
    <t>Initial Opacity Tests</t>
  </si>
  <si>
    <t>First OBD Retests</t>
  </si>
  <si>
    <t>Second and Subsequent OBD Retests</t>
  </si>
  <si>
    <t>51.366 (a)(1) The number of total emissions tests (initial and retest) performed by model year and vehicle type.</t>
  </si>
  <si>
    <t>Description</t>
  </si>
  <si>
    <t>Light-duty non-diesel fueled passenger cars &lt;= 6,000 lbs. GVWR</t>
  </si>
  <si>
    <t>Light-duty diesel fueled passenger cars &lt;= 6,000 lbs. GVWR</t>
  </si>
  <si>
    <t>Medium-duty non-diesel fueled vehicles &gt;8,500 and &lt;= 14,000 lbs. GVWR</t>
  </si>
  <si>
    <t>Medium-duty diesel fueled vehicles &gt;8,500 and &lt;= 14,000 lbs. GVWR</t>
  </si>
  <si>
    <t>Heavy-duty diesel vehicles &gt;14,000 lbs. GVWR</t>
  </si>
  <si>
    <t>Class</t>
  </si>
  <si>
    <t>Vehicles OBD Tested</t>
  </si>
  <si>
    <t>Alternative OBD Tests</t>
  </si>
  <si>
    <t>Total MIL Results</t>
  </si>
  <si>
    <t>Total OBD Retested</t>
  </si>
  <si>
    <t>MIL off w/ no DTCs</t>
  </si>
  <si>
    <t>Attachment B: Detailed Emissions Test Data</t>
  </si>
  <si>
    <t>MIL off w/ DTCs</t>
  </si>
  <si>
    <t>MIL on w/ DTCs</t>
  </si>
  <si>
    <t>Total Alternative Tests</t>
  </si>
  <si>
    <t>Model Year</t>
  </si>
  <si>
    <t>Make</t>
  </si>
  <si>
    <t>Model</t>
  </si>
  <si>
    <t>COBALT</t>
  </si>
  <si>
    <t>ION</t>
  </si>
  <si>
    <t>CHEVROLET</t>
  </si>
  <si>
    <t>SATURN</t>
  </si>
  <si>
    <t>passed 1st retest</t>
  </si>
  <si>
    <t>passed subsequent</t>
  </si>
  <si>
    <t>1st retested</t>
  </si>
  <si>
    <t>Rate of Occurrence</t>
  </si>
  <si>
    <t>Model Years</t>
  </si>
  <si>
    <t>Extension Granted</t>
  </si>
  <si>
    <t>Extension Rate</t>
  </si>
  <si>
    <t>Light-duty non-diesel trucks &lt;= 8,500 lbs. GVWR</t>
  </si>
  <si>
    <t>Light-duty diesel fueled trucks &lt;= 8,500 lbs. GVWR</t>
  </si>
  <si>
    <t>Nox After-treament</t>
  </si>
  <si>
    <t>NMHC Cat</t>
  </si>
  <si>
    <t>Exh. Gas Sensor</t>
  </si>
  <si>
    <t>PM Filter</t>
  </si>
  <si>
    <t>2010 - 2012</t>
  </si>
  <si>
    <t>Sprinter 2500/3500</t>
  </si>
  <si>
    <t>Dodge/Ram Cummins</t>
  </si>
  <si>
    <t>Fiat 3L V6 Diesels *</t>
  </si>
  <si>
    <t>* used in Ram 1500 pickups and Jeep Grand Cherokee</t>
  </si>
  <si>
    <t>Make/Model</t>
  </si>
  <si>
    <t>Waivers</t>
  </si>
  <si>
    <t>Date</t>
  </si>
  <si>
    <t>Active</t>
  </si>
  <si>
    <t>Registrations</t>
  </si>
  <si>
    <t>Number</t>
  </si>
  <si>
    <t>Non Compliant</t>
  </si>
  <si>
    <t>Percent In Compliance</t>
  </si>
  <si>
    <t>Parking lot audits conducted</t>
  </si>
  <si>
    <t>Vehicles surveyed</t>
  </si>
  <si>
    <t>Vehicles with valid inspection stickers</t>
  </si>
  <si>
    <t>Compliance rate</t>
  </si>
  <si>
    <t>OBD Details</t>
  </si>
  <si>
    <t xml:space="preserve">51.366 (a)(2)(i) Initial OBD Tests Failing by model year and vehicle type </t>
  </si>
  <si>
    <t xml:space="preserve">51.366 (a)(2)(ii) OBD 1st Retests Failing by model year and vehicle type </t>
  </si>
  <si>
    <t xml:space="preserve">51.366 (a)(2)(iv) OBD 2nd and Subsequent Retests Passing by model year and vehicle type </t>
  </si>
  <si>
    <t xml:space="preserve">51.366 (a)(2)(xi) Passing OBD Tests by model year and vehicle type </t>
  </si>
  <si>
    <t xml:space="preserve">51.366 (a)(2)(xii) Failing OBD Tests by model year and vehicle type </t>
  </si>
  <si>
    <t xml:space="preserve">51.366 (a)(2)(xix) OBD tests where the MIL is commanded on and no codes (DTCs) are stored by model year and vehicle type </t>
  </si>
  <si>
    <t xml:space="preserve">51.366 (a)(2)(xx) OBD tests where the MIL is NOT commanded on but codes (DTCs) are stored by model year and vehicle type </t>
  </si>
  <si>
    <t xml:space="preserve">51.366 (a)(2)(xxii) OBD tests where the MIL is not commanded on and no codes (DTCs) are stored by model year and vehicle type </t>
  </si>
  <si>
    <t>51.366 (a)(2)(xxiii) Readiness status indicates that the evaluation is not complete for any module supported by on-board diagnostic systems. Fail OBD test for Not Ready condition.</t>
  </si>
  <si>
    <t xml:space="preserve">A vehicle will fail the OBD test for any of the following reasons: 1) OBD system tampering, 2) Diagnostic link connector missing, damaged, or obstructed, 3) failure to communicate with the test equipment, 4) RPM reading &lt;250, 5) MIL commanded on and Diagnostic Trouble Code(s) present, 6) more than 1 monitor NOT READY for model years 2001 and newer, or 7) no monitors supported. </t>
  </si>
  <si>
    <t>The SAE J-1667 snap acceleration diesel test is performed on diesel fueled vehicles with model years &gt;=1984 and &gt;10,000 lbs. GVWR that are not eligible for OBD testing. The pass/fail cutpoints are 20%, 30% or 40% opacity depending on the model year and type of vehicle.</t>
  </si>
  <si>
    <t>Any vehicle receiving an OBD retest that failed the initial OBD test is counted as a OBD 1st retest. Vehicles that are "Not Ready" for their retest but would otherwise pass OBD (i.e. MIL commanded off) are turned away from testing and don't count as receiving a retest.</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</si>
  <si>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</si>
  <si>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51.366 (a)(2)(xxi) OBD tests where the MIL is commanded and codes (DTCs) are stored by model year and vehicle type.</t>
  </si>
  <si>
    <t>51.366 (a)(2)(xxiii) Readiness status indicates that the evaluation is not complete for any module supported by on-board diagnostic systems. Turned away from OBD retest for Not Ready.</t>
  </si>
  <si>
    <t>All OBD tests where the MIL was commanded on and there were diagnostic trouble codes (DTCs) present. The rate of occurrence is calculated as a percentage of total OBD tests performed with MIL results.</t>
  </si>
  <si>
    <t>All OBD tests where the MIL was NOT commanded on and there were no diagnostic trouble codes (DTCs) present. The rate of occurrence is calculated as a percentage of total OBD tests performed.</t>
  </si>
  <si>
    <t>Motorists can receive a hardship extension if they cannot pass the OBD test and are not eligible for a waiver. To be eligible for a hardship extension in 2016,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2016.</t>
  </si>
  <si>
    <t>LAND ROVER</t>
  </si>
  <si>
    <t>RANGE ROVER SPORT</t>
  </si>
  <si>
    <t>NA</t>
  </si>
  <si>
    <t>All passing OBD tests, regardless of whether the test is an initial test, 1st retest, or subsequent test.  Does not include Not Ready turnaways.</t>
  </si>
  <si>
    <t>All failing OBD tests, regardless of whether the test is an initial test, 1st retest, or subsequent test.  Does not include Not Ready turnaways.</t>
  </si>
  <si>
    <t>51.366 (a)(2)(xxiii) Readiness status indicates that the evaluation is not complete for any module supported by on-board diagnostic systems.
 - Fail initial OBD test for Not Ready condition</t>
  </si>
  <si>
    <t>Initial OBD Tested</t>
  </si>
  <si>
    <t>51.366 (a)(2)(xxiii) Readiness status indicates that the evaluation is not complete for any module supported by on-board diagnostic systems.
 - Turned away from OBD Retest for Not Ready</t>
  </si>
  <si>
    <t>Exempt Monitor</t>
  </si>
  <si>
    <t>Additional data and calculations for EPA Report text</t>
  </si>
  <si>
    <t>Total emissions initial tests and retests</t>
  </si>
  <si>
    <t>Total unique vehicles (VINs) emission tested</t>
  </si>
  <si>
    <t>% of registered vehicles</t>
  </si>
  <si>
    <t>Total unique non-diesel vehicles tested</t>
  </si>
  <si>
    <t>Total unique diesel vehicles tested</t>
  </si>
  <si>
    <t>Total non-diesel initial OBD tests</t>
  </si>
  <si>
    <t>% of total non-diesel initial OBD tests</t>
  </si>
  <si>
    <t>Total diesel initial OBD tests</t>
  </si>
  <si>
    <t>% of total diesel initial OBD tests</t>
  </si>
  <si>
    <t>Total initial opacity tests</t>
  </si>
  <si>
    <t>Total initial opacity failures</t>
  </si>
  <si>
    <t xml:space="preserve">% of total initial opacity tests </t>
  </si>
  <si>
    <t>% of total non-diesel tested</t>
  </si>
  <si>
    <t>% of total diesel tested</t>
  </si>
  <si>
    <t>RMV station audits</t>
  </si>
  <si>
    <t>RMV station hearings</t>
  </si>
  <si>
    <t>RMV station adverse actions</t>
  </si>
  <si>
    <t>RMV inspector hearings</t>
  </si>
  <si>
    <t>RMV inspector adverse actions</t>
  </si>
  <si>
    <t>AG/DEP enforcement cases</t>
  </si>
  <si>
    <t>AG/DEP enforcement against inspectors</t>
  </si>
  <si>
    <t>AG/DEP enforcement against stations</t>
  </si>
  <si>
    <t>AG/DEP total assessed penalties</t>
  </si>
  <si>
    <t>PUBLIC Inspection stations testing whole year (&gt;=1 inspection per month)</t>
  </si>
  <si>
    <t>FLEET Inspection stations testing whole year (&gt;=1 inspection per month)</t>
  </si>
  <si>
    <t>TOTAL Inspection stations testing whole year (&gt;=1 inspection per month)</t>
  </si>
  <si>
    <t>PUBLIC Inspection stations testing part year</t>
  </si>
  <si>
    <t>FLEET Inspection stations testing part year</t>
  </si>
  <si>
    <t>TOTAL Inspection stations testing part year</t>
  </si>
  <si>
    <t xml:space="preserve">TOTAL FLEET Inspection stations testing during year </t>
  </si>
  <si>
    <t>PUBLIC Inspection stations testing in December</t>
  </si>
  <si>
    <t>Workstations testing whole year (&gt;=1 inspection per month)</t>
  </si>
  <si>
    <t>Workstations testing part year</t>
  </si>
  <si>
    <t>Workstations testing in December</t>
  </si>
  <si>
    <t>Inspectors trained and licensed on last day of year</t>
  </si>
  <si>
    <t>Inspectors that inspected at least 1 vehicle during year</t>
  </si>
  <si>
    <t>Inspectors that performed at least 1 emissions test during year</t>
  </si>
  <si>
    <t>Avg. # of vehicles registered during year</t>
  </si>
  <si>
    <t>Unique vehicles tested during year (safety or safety + emissions)</t>
  </si>
  <si>
    <t>% compliance</t>
  </si>
  <si>
    <t>non-diesel vehicles that failed their initial OBD test</t>
  </si>
  <si>
    <r>
      <t>201</t>
    </r>
    <r>
      <rPr>
        <b/>
        <sz val="9"/>
        <color rgb="FF1F497D"/>
        <rFont val="Arial"/>
        <family val="2"/>
      </rPr>
      <t>6</t>
    </r>
    <r>
      <rPr>
        <b/>
        <sz val="9"/>
        <rFont val="Arial"/>
        <family val="2"/>
      </rPr>
      <t xml:space="preserve"> RMV Registration Reviews</t>
    </r>
  </si>
  <si>
    <t>Total non-diesel with no known outcome as of 3/31/2017</t>
  </si>
  <si>
    <t>Total diesel with no known outcome as of 3/31/2017</t>
  </si>
  <si>
    <r>
      <t>201</t>
    </r>
    <r>
      <rPr>
        <sz val="11"/>
        <color rgb="FF1F497D"/>
        <rFont val="Calibri"/>
        <family val="2"/>
      </rPr>
      <t>6</t>
    </r>
    <r>
      <rPr>
        <sz val="11"/>
        <rFont val="Calibri"/>
        <family val="2"/>
      </rPr>
      <t xml:space="preserve"> Parking Lot Audits</t>
    </r>
  </si>
  <si>
    <t>Total waivers</t>
  </si>
  <si>
    <t>Total economic hardship extensions</t>
  </si>
  <si>
    <t>Million</t>
  </si>
  <si>
    <t xml:space="preserve">TOTAL FLEET Inspection stations testing ALL year </t>
  </si>
  <si>
    <t xml:space="preserve">TOTAL FLEET Inspection stations testing Part of Year </t>
  </si>
  <si>
    <t>TOTAL FLEET Inspection stations testing in December</t>
  </si>
  <si>
    <t xml:space="preserve">PUBLIC Inspection stations testing ALL year </t>
  </si>
  <si>
    <t xml:space="preserve">PUBLIC Inspection stations testing Part of Year </t>
  </si>
  <si>
    <t xml:space="preserve">PUBLIC Inspection stations testing during year </t>
  </si>
  <si>
    <t xml:space="preserve">TOTAL Inspection stations testing ALL year </t>
  </si>
  <si>
    <t xml:space="preserve">TOTAL Inspection stations testing Part of Year </t>
  </si>
  <si>
    <t xml:space="preserve">TOTAL Inspection stations testing during year </t>
  </si>
  <si>
    <t>TOTAL Inspection stations testing in December</t>
  </si>
  <si>
    <t>% of failures</t>
  </si>
  <si>
    <t>% of total tested</t>
  </si>
  <si>
    <t>Total diesel + non-diesel with no known outcome as of 3/31/2017</t>
  </si>
  <si>
    <t>Above # if expired and cancelled registrations counted</t>
  </si>
  <si>
    <t xml:space="preserve">Motorist Time Extension </t>
  </si>
  <si>
    <t>vehicles five model years old or newer</t>
  </si>
  <si>
    <t>vehicles over five but not exceeding 10 model years old</t>
  </si>
  <si>
    <t>vehicles over 10 model years old.</t>
  </si>
  <si>
    <t>economic hardship extensions issued</t>
  </si>
  <si>
    <t>waivers issued</t>
  </si>
  <si>
    <t>Total registered vehicles in 2016 from RMV</t>
  </si>
  <si>
    <t>Audits</t>
  </si>
  <si>
    <t>overt station visits/audits</t>
  </si>
  <si>
    <t>Total workstations testing during the year</t>
  </si>
  <si>
    <t>Covert audits</t>
  </si>
  <si>
    <t>% of vehicles tested</t>
  </si>
  <si>
    <t>OBD Test Equipment Audits</t>
  </si>
  <si>
    <t>Number of RMV auditors</t>
  </si>
  <si>
    <t>Number of OBD scan tool audits</t>
  </si>
  <si>
    <t>Number of unique workstations audited</t>
  </si>
  <si>
    <t>Number of unique stations audited</t>
  </si>
  <si>
    <t>Number of workstations audited more than once</t>
  </si>
  <si>
    <t>Pass</t>
  </si>
  <si>
    <t>Fail</t>
  </si>
  <si>
    <t>Failure Rate</t>
  </si>
  <si>
    <t xml:space="preserve">Communications Check </t>
  </si>
  <si>
    <t xml:space="preserve">Accuracy Check, (Including RPM) </t>
  </si>
  <si>
    <t>Audits Failing One or More Functional Checks</t>
  </si>
  <si>
    <t>Visual Cable and Connector Check</t>
  </si>
  <si>
    <t xml:space="preserve">2016 Audit Results </t>
  </si>
  <si>
    <t>Station and Inspector Enforcement</t>
  </si>
  <si>
    <t>RMV station license suspensions or revocations</t>
  </si>
  <si>
    <t>RMV inspector license suspensions or revocations</t>
  </si>
  <si>
    <t>Total unique non-diesel initial OBD tests failures</t>
  </si>
  <si>
    <t>Total non-diesel initial OBD tests failures</t>
  </si>
  <si>
    <t>OBD Non-Diesel</t>
  </si>
  <si>
    <t>OBD Diesel</t>
  </si>
  <si>
    <t>All Initial OBD tests</t>
  </si>
  <si>
    <t>All Initial Emission tests</t>
  </si>
  <si>
    <t>Opacity Diesel</t>
  </si>
  <si>
    <t>Initial Tests Failure Rates</t>
  </si>
  <si>
    <t>Emissions Tests and the Massachusetts Fleet</t>
  </si>
  <si>
    <t>% of retested vehicles that pass the retest</t>
  </si>
  <si>
    <t>subsequent retested</t>
  </si>
  <si>
    <t>Initial OBD test failures with no known outcome</t>
  </si>
  <si>
    <t>% no known outcome</t>
  </si>
  <si>
    <t xml:space="preserve">Initial OBD test failures with no known outcome including vehicles with expired or cancelled registrations </t>
  </si>
  <si>
    <t># of Alternative OBD tests</t>
  </si>
  <si>
    <t>Total OBD tests, initial and retest</t>
  </si>
  <si>
    <t>MY2017 Initial OBD tests</t>
  </si>
  <si>
    <t>Initial OBD tests - Failure Rate by model year</t>
  </si>
  <si>
    <t>5.4.3</t>
  </si>
  <si>
    <t>Station Compliance Documents - Stickers</t>
  </si>
  <si>
    <t>Stickers issued to inspection stations</t>
  </si>
  <si>
    <t>Stickers placed on vehicles</t>
  </si>
  <si>
    <t>Stickers picked up by RMV</t>
  </si>
  <si>
    <t>Remaining stickers</t>
  </si>
  <si>
    <t>Stolen</t>
  </si>
  <si>
    <t>Remaining unaccounted for</t>
  </si>
  <si>
    <t>Audit Reason</t>
  </si>
  <si>
    <t>CountOfAudit ID</t>
  </si>
  <si>
    <t>Agency Request</t>
  </si>
  <si>
    <t>Data Analysis</t>
  </si>
  <si>
    <t>Number of cov veh audits</t>
  </si>
  <si>
    <t>CountOfStation ID</t>
  </si>
  <si>
    <t>total audits</t>
  </si>
  <si>
    <t>stations audited</t>
  </si>
  <si>
    <t>5.3.1</t>
  </si>
  <si>
    <t>Covert Vehicle VIN</t>
  </si>
  <si>
    <t>OBD_PROTOCOL</t>
  </si>
  <si>
    <t>K</t>
  </si>
  <si>
    <t>2MEFM75W64X646976</t>
  </si>
  <si>
    <t>JF1GD67595H521689</t>
  </si>
  <si>
    <t>1G4HP52K45U269690</t>
  </si>
  <si>
    <t>V</t>
  </si>
  <si>
    <t>4T1BE30K83U142747</t>
  </si>
  <si>
    <t>5.3.2</t>
  </si>
  <si>
    <t>Total covert audits</t>
  </si>
  <si>
    <t>Audited Stations</t>
  </si>
  <si>
    <t># Of Audits</t>
  </si>
  <si>
    <t>Stations NOT Receiving Covert Audits</t>
  </si>
  <si>
    <t># of Stations</t>
  </si>
  <si>
    <t>Fleet stations</t>
  </si>
  <si>
    <t>Public stations</t>
  </si>
  <si>
    <t>All stations</t>
  </si>
  <si>
    <t># of Workstations</t>
  </si>
  <si>
    <t>Audited Workstations</t>
  </si>
  <si>
    <t># of Audits</t>
  </si>
  <si>
    <t>Workstations Not Audited</t>
  </si>
  <si>
    <t>number of false passes</t>
  </si>
  <si>
    <t>opacity</t>
  </si>
  <si>
    <t>types of initial emissions tests</t>
  </si>
  <si>
    <t>briefing table</t>
  </si>
  <si>
    <t>Total diesel initial OBD tests failures</t>
  </si>
  <si>
    <t>Vehicles that failed initial OBD test</t>
  </si>
  <si>
    <t>Total non-diesel vehicles tested</t>
  </si>
  <si>
    <t>Licensed inspectors performing at least 1 test during the year</t>
  </si>
  <si>
    <t xml:space="preserve">Attachment B: Detailed 2017 Emissions Test Data </t>
  </si>
  <si>
    <t>2017 Massachusetts I&amp;M Program Test Data</t>
  </si>
  <si>
    <t>This is a count of unique vehicle VINs receiving an emissions test in 2017. Note: MassDEP used a separate VIN decoder on the 2016 inspection data to better characterize the fleet for this report. In past reports we were under reporting the number of LDGTs and over reporting the number of LDGVs due to decoding errors. The breakdown of vehicles by type in this report more accurately represents the Massachusetts fleet.</t>
  </si>
  <si>
    <t>2017 Alternative OBD tests</t>
  </si>
  <si>
    <t>MODEL_YEAR</t>
  </si>
  <si>
    <r>
      <t>Motorists can receive an emissions waiver for their vehicle if they cannot pass the OBD retest following repairs. To be eligible for a waiver in 2017, a motorist must have spent a minimum of</t>
    </r>
    <r>
      <rPr>
        <sz val="11"/>
        <color indexed="10"/>
        <rFont val="Arial"/>
        <family val="2"/>
      </rPr>
      <t xml:space="preserve"> </t>
    </r>
    <r>
      <rPr>
        <sz val="11"/>
        <rFont val="Arial"/>
        <family val="2"/>
      </rPr>
      <t>$695 to $895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2017.</t>
    </r>
  </si>
  <si>
    <t>Parons program</t>
  </si>
  <si>
    <t>Applus</t>
  </si>
  <si>
    <t>Any vehicle receiving a subsequent OBD retest after they failed their second or later OBD test in 2017 is counted as a 2nd and subsequent OBD retest. Vehicles that are "Not Ready" for their retest but would otherwise pass OBD (i.e. MIL commanded off) are turned away from testing and don't count as receiving a retest.</t>
  </si>
  <si>
    <t>RANGE ROVER</t>
  </si>
  <si>
    <t>JAGUAR</t>
  </si>
  <si>
    <t>F-PACE</t>
  </si>
  <si>
    <t>XF</t>
  </si>
  <si>
    <t>XE</t>
  </si>
  <si>
    <t>All tests where the OBD MIL was not commanded on and there were diagnostic trouble codes (DTCs) present. The workstation software for the new I&amp;M program that began October 1, 2017 records DTCs whether the MIL is commanded on or off.  When there are DTCs with the MIL commanded off, they are considered "pending" codes.</t>
  </si>
  <si>
    <t>For OBD testing, vehicles are considered "Not Ready" when 2 or more non-continuous monitors are "Not Ready". For initial tests, vehicles that are Not Ready fail the OBD test. For retests, vehicles with the MIL off that are Not Ready are turned away from testing and are not counted here (see next tab.) The rate of occurrence is calculated as a percentage of total initial OBD tests performed.</t>
  </si>
  <si>
    <t>For OBD testing, vehicles are turned away during a retest if the MIL is off and the vehicle is Not Ready. Vehicles are consider Not Ready when 2 or more non-continuous monitors are "Not Ready". The rate of occurrence is calculated as a percentage of total OBD retests performed.</t>
  </si>
  <si>
    <t>The following vehicles received an alternative OBD test in 2017 up through September 30, 2017 due to systematic communication problems with the workstation OBD scan tool. The alternative OBD test consisted of checking for adequate pin 16 voltage (&gt;=8 VDC) on the DLC to ensure that was not the reason for failing communication and then performing Key-On Engine-Off (KOEO) and Key-On Engine-Running (KOER) bulb checks to determine the Overall OBD Test result.</t>
  </si>
  <si>
    <t>2013 - 2017</t>
  </si>
  <si>
    <t>2014 - 2017</t>
  </si>
  <si>
    <t>Vehicles with no known outcome are vehicles that failed the OBD test and show no record of passing the retest. The following methodology was used for this analysis: Track the vehicle's VIN through its OBD test sequence and if the sequence was not completed (i.e. there was not a passing result for the emissions test, waiver, or repair extension through 3/31/18), then the vehicle was counted as having no known outcome. These vehicles were then checked against the registration database on 6/5/17 and any vehicle that had the registration cancelled or suspended or registration expire 5/31/18 or earlier and was not renewed was assumed to have been taken off the road and was removed from the analysis. If the vehicles with expired registrations are included, the no known outcome total increases to 38,339 vehicles (1.0 % of initially tested.)</t>
  </si>
  <si>
    <t>12/30/17 inspector report from RMV</t>
  </si>
  <si>
    <t>?</t>
  </si>
  <si>
    <t>based on cell D90</t>
  </si>
  <si>
    <t xml:space="preserve">Digital Audit Suspect tests in 2017 </t>
  </si>
  <si>
    <t>Total tests checked by digital audits</t>
  </si>
  <si>
    <t>Potential Violations</t>
  </si>
  <si>
    <t>Inspector errors</t>
  </si>
  <si>
    <t>Fraudulent tests</t>
  </si>
  <si>
    <t>Inspecting outside of license class</t>
  </si>
  <si>
    <t>on-going, not new</t>
  </si>
  <si>
    <t>on-going, notnew</t>
  </si>
  <si>
    <t>Total Number Printed</t>
  </si>
  <si>
    <t xml:space="preserve">The new workstation equipment stations began using October 1, 2017 utilizes a California Bureau of Automotive Repair (BAR) certified Data Acquisition Device (DAD) that does not have any known problems communicating with vehicles.  No alternative tests have been performed since October 1, 2017. </t>
  </si>
  <si>
    <t xml:space="preserve">From January 1, 2017 through September 30, 2017, the following diesel vehicles were allowed a readiness exemption to ignore the particular monitors listed below when determining the overall readiness result.  These exemptions were temporariliy discontinued starting October 1, 2017  for the remainder of 2017 due to the contract transition. </t>
  </si>
  <si>
    <t>10/16​/2017</t>
  </si>
  <si>
    <t>Average</t>
  </si>
  <si>
    <t>119​</t>
  </si>
  <si>
    <t xml:space="preserve">In 2017, state and local police issued 46,037 inspection sticker motor-vehicle violations.  </t>
  </si>
  <si>
    <t>no comm</t>
  </si>
  <si>
    <t>4 vehicles total</t>
  </si>
  <si>
    <t>workstations audited</t>
  </si>
  <si>
    <t>4 auditors total</t>
  </si>
  <si>
    <t>Executive Office of Energy &amp; Environmental Affairs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</si>
</sst>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_);_(&quot;$&quot;* \(#,##0\);_(&quot;$&quot;* &quot;-&quot;??_);_(@_)"/>
  </numFmts>
  <fonts count="60">
    <font>
      <sz val="10"/>
      <name val="Arial"/>
    </font>
    <font>
      <sz val="10"/>
      <name val="Arial"/>
      <family val="2"/>
    </font>
    <font>
      <b/>
      <sz val="10"/>
      <name val="Arial"/>
      <family val="2"/>
    </font>
    <font>
      <b/>
      <sz val="14"/>
      <name val="Arial"/>
      <family val="2"/>
    </font>
    <font>
      <sz val="10"/>
      <name val="Arial"/>
      <family val="2"/>
    </font>
    <font>
      <sz val="10"/>
      <color indexed="8"/>
      <name val="Arial"/>
      <family val="2"/>
    </font>
    <font>
      <b/>
      <sz val="12"/>
      <name val="Arial"/>
      <family val="2"/>
    </font>
    <font>
      <sz val="12"/>
      <name val="Arial"/>
      <family val="2"/>
    </font>
    <font>
      <sz val="12"/>
      <color indexed="8"/>
      <name val="Arial"/>
      <family val="2"/>
    </font>
    <font>
      <sz val="11"/>
      <name val="Arial"/>
      <family val="2"/>
    </font>
    <font>
      <b/>
      <sz val="20"/>
      <name val="Arial"/>
      <family val="2"/>
    </font>
    <font>
      <u/>
      <sz val="10"/>
      <color indexed="12"/>
      <name val="Arial"/>
      <family val="2"/>
    </font>
    <font>
      <b/>
      <i/>
      <sz val="10"/>
      <name val="Arial"/>
      <family val="2"/>
    </font>
    <font>
      <sz val="10"/>
      <color indexed="8"/>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b/>
      <sz val="12"/>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b/>
      <sz val="14"/>
      <color indexed="10"/>
      <name val="Arial"/>
      <family val="2"/>
    </font>
    <font>
      <sz val="10"/>
      <color indexed="8"/>
      <name val="Arial"/>
      <family val="2"/>
    </font>
    <font>
      <sz val="10"/>
      <name val="Arial"/>
      <family val="2"/>
    </font>
    <font>
      <sz val="10"/>
      <color indexed="8"/>
      <name val="Times New Roman"/>
      <family val="1"/>
    </font>
    <font>
      <sz val="10"/>
      <color indexed="8"/>
      <name val="Arial"/>
      <family val="2"/>
    </font>
    <font>
      <sz val="11"/>
      <name val="Calibri"/>
      <family val="2"/>
    </font>
    <font>
      <sz val="10"/>
      <color indexed="8"/>
      <name val="Arial"/>
      <family val="2"/>
    </font>
    <font>
      <sz val="11"/>
      <color theme="1"/>
      <name val="Times New Roman"/>
      <family val="2"/>
    </font>
    <font>
      <sz val="10"/>
      <color indexed="8"/>
      <name val="Times New Roman"/>
      <family val="1"/>
    </font>
    <font>
      <sz val="10"/>
      <color indexed="8"/>
      <name val="Arial"/>
      <family val="2"/>
    </font>
    <font>
      <sz val="11"/>
      <color rgb="FF1F497D"/>
      <name val="Calibri"/>
      <family val="2"/>
    </font>
    <font>
      <b/>
      <sz val="9"/>
      <name val="Arial"/>
      <family val="2"/>
    </font>
    <font>
      <sz val="10"/>
      <name val="Times New Roman"/>
      <family val="1"/>
    </font>
    <font>
      <sz val="11"/>
      <color rgb="FF000000"/>
      <name val="Calibri"/>
      <family val="2"/>
    </font>
    <font>
      <sz val="10"/>
      <color rgb="FFFF0000"/>
      <name val="Arial"/>
      <family val="2"/>
    </font>
    <font>
      <sz val="10"/>
      <color indexed="8"/>
      <name val="Arial"/>
      <family val="2"/>
    </font>
    <font>
      <sz val="10"/>
      <name val="Arial"/>
      <family val="2"/>
    </font>
    <font>
      <b/>
      <sz val="9"/>
      <color rgb="FF1F497D"/>
      <name val="Arial"/>
      <family val="2"/>
    </font>
    <font>
      <sz val="11"/>
      <color indexed="8"/>
      <name val="Calibri"/>
      <family val="2"/>
    </font>
    <font>
      <sz val="12"/>
      <color theme="1"/>
      <name val="Times New Roman"/>
      <family val="1"/>
    </font>
    <font>
      <sz val="10"/>
      <color indexed="8"/>
      <name val="Arial"/>
      <family val="2"/>
    </font>
    <font>
      <sz val="11"/>
      <color indexed="8"/>
      <name val="Calibri"/>
      <family val="2"/>
    </font>
    <font>
      <b/>
      <sz val="11"/>
      <color theme="1"/>
      <name val="Times New Roman"/>
      <family val="1"/>
    </font>
    <font>
      <b/>
      <sz val="12"/>
      <color theme="1"/>
      <name val="Times New Roman"/>
      <family val="1"/>
    </font>
    <font>
      <b/>
      <sz val="10"/>
      <color theme="1"/>
      <name val="Times New Roman"/>
      <family val="1"/>
    </font>
    <font>
      <b/>
      <sz val="18"/>
      <name val="Arial"/>
      <family val="2"/>
    </font>
    <font>
      <sz val="10"/>
      <color indexed="8"/>
      <name val="Times New Roman"/>
    </font>
    <font>
      <sz val="10"/>
      <color indexed="8"/>
      <name val="Arial"/>
    </font>
    <font>
      <b/>
      <sz val="12"/>
      <name val="Times New Roman"/>
      <family val="1"/>
    </font>
    <font>
      <sz val="11"/>
      <color indexed="8"/>
      <name val="Calibri"/>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
      <patternFill patternType="solid">
        <fgColor indexed="22"/>
        <bgColor indexed="0"/>
      </patternFill>
    </fill>
  </fills>
  <borders count="73">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ck">
        <color rgb="FF008000"/>
      </top>
      <bottom/>
      <diagonal/>
    </border>
    <border>
      <left/>
      <right/>
      <top/>
      <bottom style="thick">
        <color rgb="FF008000"/>
      </bottom>
      <diagonal/>
    </border>
    <border>
      <left/>
      <right/>
      <top/>
      <bottom style="medium">
        <color rgb="FF008000"/>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top style="thick">
        <color rgb="FF76923C"/>
      </top>
      <bottom style="thick">
        <color rgb="FF76923C"/>
      </bottom>
      <diagonal/>
    </border>
    <border>
      <left/>
      <right/>
      <top/>
      <bottom style="thin">
        <color indexed="64"/>
      </bottom>
      <diagonal/>
    </border>
    <border>
      <left style="thin">
        <color indexed="64"/>
      </left>
      <right/>
      <top/>
      <bottom style="thin">
        <color indexed="64"/>
      </bottom>
      <diagonal/>
    </border>
  </borders>
  <cellStyleXfs count="56">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37" fillId="0" borderId="0"/>
    <xf numFmtId="0" fontId="37" fillId="0" borderId="0"/>
    <xf numFmtId="0" fontId="32" fillId="0" borderId="0"/>
    <xf numFmtId="0" fontId="37" fillId="0" borderId="0"/>
    <xf numFmtId="0" fontId="5" fillId="0" borderId="0"/>
    <xf numFmtId="0" fontId="5" fillId="0" borderId="0"/>
    <xf numFmtId="0" fontId="5" fillId="0" borderId="0"/>
    <xf numFmtId="0" fontId="5" fillId="0" borderId="0"/>
    <xf numFmtId="0" fontId="5" fillId="0" borderId="0"/>
    <xf numFmtId="0" fontId="31" fillId="0" borderId="0"/>
    <xf numFmtId="0" fontId="34" fillId="0" borderId="0"/>
    <xf numFmtId="0" fontId="5" fillId="0" borderId="0"/>
    <xf numFmtId="0" fontId="34" fillId="0" borderId="0"/>
    <xf numFmtId="0" fontId="5" fillId="0" borderId="0"/>
    <xf numFmtId="0" fontId="34" fillId="0" borderId="0"/>
    <xf numFmtId="0" fontId="34" fillId="0" borderId="0"/>
    <xf numFmtId="0" fontId="5" fillId="0" borderId="0"/>
    <xf numFmtId="0" fontId="34" fillId="0" borderId="0"/>
    <xf numFmtId="0" fontId="5"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3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44" fontId="46" fillId="0" borderId="0" applyFont="0" applyFill="0" applyBorder="0" applyAlignment="0" applyProtection="0"/>
    <xf numFmtId="0" fontId="5" fillId="0" borderId="0"/>
    <xf numFmtId="0" fontId="50" fillId="0" borderId="0"/>
    <xf numFmtId="0" fontId="5" fillId="0" borderId="0"/>
    <xf numFmtId="0" fontId="57" fillId="0" borderId="0"/>
    <xf numFmtId="0" fontId="5" fillId="0" borderId="0"/>
    <xf numFmtId="0" fontId="57" fillId="0" borderId="0"/>
  </cellStyleXfs>
  <cellXfs count="624">
    <xf numFmtId="0" fontId="0" fillId="0" borderId="0" xfId="0"/>
    <xf numFmtId="0" fontId="9" fillId="0" borderId="0" xfId="0" applyFont="1"/>
    <xf numFmtId="0" fontId="8" fillId="0" borderId="2" xfId="11" applyFont="1" applyFill="1" applyBorder="1" applyAlignment="1">
      <alignment horizontal="center" wrapText="1"/>
    </xf>
    <xf numFmtId="0" fontId="0" fillId="0" borderId="0" xfId="0" applyFill="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xf numFmtId="0" fontId="20" fillId="0" borderId="0" xfId="0" applyFont="1" applyAlignment="1">
      <alignment horizontal="left" indent="8"/>
    </xf>
    <xf numFmtId="0" fontId="9" fillId="0" borderId="0" xfId="0" applyFont="1" applyAlignment="1">
      <alignment wrapText="1"/>
    </xf>
    <xf numFmtId="0" fontId="21" fillId="0" borderId="0" xfId="0" applyFont="1"/>
    <xf numFmtId="0" fontId="13" fillId="0" borderId="3" xfId="11" applyFont="1" applyFill="1" applyBorder="1" applyAlignment="1">
      <alignment horizontal="center" wrapText="1"/>
    </xf>
    <xf numFmtId="0" fontId="0" fillId="0" borderId="3" xfId="0" applyBorder="1"/>
    <xf numFmtId="0" fontId="0" fillId="0" borderId="3" xfId="0" applyBorder="1" applyAlignment="1">
      <alignment horizontal="right"/>
    </xf>
    <xf numFmtId="164" fontId="0" fillId="0" borderId="3" xfId="1" applyNumberFormat="1" applyFont="1" applyBorder="1" applyAlignment="1">
      <alignment horizontal="right"/>
    </xf>
    <xf numFmtId="164" fontId="0" fillId="0" borderId="3" xfId="1" applyNumberFormat="1" applyFont="1" applyBorder="1"/>
    <xf numFmtId="165" fontId="0" fillId="0" borderId="3" xfId="38" applyNumberFormat="1" applyFont="1" applyBorder="1"/>
    <xf numFmtId="0" fontId="2" fillId="2" borderId="3" xfId="0" applyFont="1" applyFill="1" applyBorder="1" applyAlignment="1">
      <alignment horizontal="right"/>
    </xf>
    <xf numFmtId="164" fontId="0" fillId="2" borderId="3" xfId="1" applyNumberFormat="1" applyFont="1" applyFill="1" applyBorder="1"/>
    <xf numFmtId="165" fontId="0" fillId="2" borderId="3" xfId="38" applyNumberFormat="1" applyFont="1" applyFill="1" applyBorder="1"/>
    <xf numFmtId="164" fontId="0" fillId="0" borderId="3" xfId="1" applyNumberFormat="1" applyFont="1" applyFill="1" applyBorder="1"/>
    <xf numFmtId="164" fontId="2" fillId="3" borderId="3" xfId="1" applyNumberFormat="1" applyFont="1" applyFill="1" applyBorder="1"/>
    <xf numFmtId="165" fontId="2" fillId="3" borderId="3" xfId="38" applyNumberFormat="1" applyFont="1" applyFill="1" applyBorder="1"/>
    <xf numFmtId="0" fontId="2" fillId="3" borderId="3" xfId="0" applyFont="1" applyFill="1" applyBorder="1" applyAlignment="1">
      <alignment horizontal="right"/>
    </xf>
    <xf numFmtId="0" fontId="0" fillId="0" borderId="3" xfId="0" applyBorder="1" applyAlignment="1">
      <alignment horizontal="left"/>
    </xf>
    <xf numFmtId="0" fontId="5" fillId="4" borderId="4" xfId="37" applyFont="1" applyFill="1" applyBorder="1" applyAlignment="1">
      <alignment horizontal="center"/>
    </xf>
    <xf numFmtId="0" fontId="5" fillId="0" borderId="1" xfId="37" applyFont="1" applyFill="1" applyBorder="1" applyAlignment="1">
      <alignment horizontal="left" wrapText="1"/>
    </xf>
    <xf numFmtId="0" fontId="5" fillId="0" borderId="1" xfId="37" applyFont="1" applyFill="1" applyBorder="1" applyAlignment="1">
      <alignment horizontal="right" wrapText="1"/>
    </xf>
    <xf numFmtId="0" fontId="5" fillId="0" borderId="0" xfId="37" applyFont="1" applyFill="1" applyBorder="1" applyAlignment="1">
      <alignment horizontal="left" wrapText="1"/>
    </xf>
    <xf numFmtId="0" fontId="3" fillId="0" borderId="0" xfId="31" applyFont="1" applyFill="1"/>
    <xf numFmtId="0" fontId="3" fillId="0" borderId="0" xfId="0" applyFont="1" applyFill="1"/>
    <xf numFmtId="0" fontId="9" fillId="0" borderId="0" xfId="0" applyFont="1" applyFill="1"/>
    <xf numFmtId="165" fontId="4" fillId="0" borderId="5" xfId="38" applyNumberFormat="1" applyFont="1" applyFill="1" applyBorder="1" applyAlignment="1">
      <alignment horizontal="center"/>
    </xf>
    <xf numFmtId="0" fontId="2" fillId="0" borderId="6" xfId="0" applyFont="1" applyFill="1" applyBorder="1" applyAlignment="1">
      <alignment horizontal="center"/>
    </xf>
    <xf numFmtId="0" fontId="22" fillId="0" borderId="0" xfId="0" applyFont="1" applyFill="1"/>
    <xf numFmtId="0" fontId="4" fillId="0" borderId="0" xfId="0" applyFont="1" applyFill="1"/>
    <xf numFmtId="0" fontId="13" fillId="0" borderId="7" xfId="11" applyFont="1" applyFill="1" applyBorder="1" applyAlignment="1">
      <alignment horizontal="center" wrapText="1"/>
    </xf>
    <xf numFmtId="0" fontId="21" fillId="0" borderId="0" xfId="0" applyFont="1" applyFill="1"/>
    <xf numFmtId="165" fontId="4" fillId="0" borderId="8" xfId="38" applyNumberFormat="1" applyFont="1" applyFill="1" applyBorder="1" applyAlignment="1">
      <alignment horizontal="center"/>
    </xf>
    <xf numFmtId="165" fontId="4" fillId="0" borderId="9" xfId="38" applyNumberFormat="1" applyFont="1" applyFill="1" applyBorder="1" applyAlignment="1">
      <alignment horizontal="center"/>
    </xf>
    <xf numFmtId="165" fontId="2" fillId="0" borderId="10" xfId="38" applyNumberFormat="1" applyFont="1" applyFill="1" applyBorder="1" applyAlignment="1">
      <alignment horizontal="center"/>
    </xf>
    <xf numFmtId="3" fontId="0" fillId="0" borderId="0" xfId="0" applyNumberFormat="1" applyFill="1"/>
    <xf numFmtId="0" fontId="5" fillId="5" borderId="7" xfId="37" applyFont="1" applyFill="1" applyBorder="1" applyAlignment="1">
      <alignment horizontal="center" wrapText="1"/>
    </xf>
    <xf numFmtId="0" fontId="5" fillId="0" borderId="3" xfId="37" applyFont="1" applyFill="1" applyBorder="1" applyAlignment="1">
      <alignment horizontal="center" wrapText="1"/>
    </xf>
    <xf numFmtId="0" fontId="5" fillId="5" borderId="11" xfId="37" applyFont="1" applyFill="1" applyBorder="1" applyAlignment="1">
      <alignment horizontal="center" wrapText="1"/>
    </xf>
    <xf numFmtId="0" fontId="5" fillId="0" borderId="12" xfId="37" applyFont="1" applyFill="1" applyBorder="1" applyAlignment="1">
      <alignment horizontal="center" wrapText="1"/>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10" xfId="0" applyFill="1" applyBorder="1" applyAlignment="1">
      <alignment horizontal="center"/>
    </xf>
    <xf numFmtId="0" fontId="23" fillId="6" borderId="13" xfId="37" applyFont="1" applyFill="1" applyBorder="1" applyAlignment="1">
      <alignment horizontal="center"/>
    </xf>
    <xf numFmtId="0" fontId="23" fillId="6" borderId="6" xfId="37" applyFont="1" applyFill="1" applyBorder="1" applyAlignment="1">
      <alignment horizontal="center"/>
    </xf>
    <xf numFmtId="0" fontId="5" fillId="0" borderId="2" xfId="37" applyFont="1" applyFill="1" applyBorder="1" applyAlignment="1">
      <alignment horizontal="center" wrapText="1"/>
    </xf>
    <xf numFmtId="0" fontId="0" fillId="4" borderId="6" xfId="0" applyFill="1" applyBorder="1" applyAlignment="1">
      <alignment horizontal="center"/>
    </xf>
    <xf numFmtId="0" fontId="23" fillId="6" borderId="16" xfId="37" applyFont="1" applyFill="1" applyBorder="1" applyAlignment="1">
      <alignment horizontal="center"/>
    </xf>
    <xf numFmtId="0" fontId="23" fillId="6" borderId="17" xfId="37" applyFont="1" applyFill="1" applyBorder="1" applyAlignment="1">
      <alignment horizontal="center"/>
    </xf>
    <xf numFmtId="0" fontId="23" fillId="6" borderId="18" xfId="37" applyFont="1" applyFill="1" applyBorder="1" applyAlignment="1">
      <alignment horizontal="center"/>
    </xf>
    <xf numFmtId="0" fontId="5" fillId="0" borderId="19" xfId="37" applyFont="1" applyFill="1" applyBorder="1" applyAlignment="1">
      <alignment horizontal="center" wrapText="1"/>
    </xf>
    <xf numFmtId="0" fontId="5" fillId="0" borderId="20" xfId="37" applyFont="1" applyFill="1" applyBorder="1" applyAlignment="1">
      <alignment horizontal="center" wrapText="1"/>
    </xf>
    <xf numFmtId="0" fontId="0" fillId="0" borderId="5"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5" fillId="0" borderId="5" xfId="37" applyFont="1" applyFill="1" applyBorder="1" applyAlignment="1">
      <alignment horizontal="center" wrapText="1"/>
    </xf>
    <xf numFmtId="0" fontId="5" fillId="0" borderId="22" xfId="37" applyFont="1" applyFill="1" applyBorder="1" applyAlignment="1">
      <alignment horizontal="center" wrapText="1"/>
    </xf>
    <xf numFmtId="0" fontId="5" fillId="0" borderId="9" xfId="37" applyFont="1" applyFill="1" applyBorder="1" applyAlignment="1">
      <alignment horizontal="center" wrapText="1"/>
    </xf>
    <xf numFmtId="0" fontId="5" fillId="0" borderId="23" xfId="37" applyFont="1" applyFill="1" applyBorder="1" applyAlignment="1">
      <alignment horizontal="center" wrapText="1"/>
    </xf>
    <xf numFmtId="0" fontId="5" fillId="0" borderId="24" xfId="37" applyFont="1" applyFill="1" applyBorder="1" applyAlignment="1">
      <alignment horizontal="center" wrapText="1"/>
    </xf>
    <xf numFmtId="0" fontId="5" fillId="0" borderId="25" xfId="37" applyFont="1" applyFill="1" applyBorder="1" applyAlignment="1">
      <alignment horizontal="center" wrapText="1"/>
    </xf>
    <xf numFmtId="0" fontId="5" fillId="0" borderId="8" xfId="37" applyFont="1" applyFill="1" applyBorder="1" applyAlignment="1">
      <alignment horizontal="center" wrapText="1"/>
    </xf>
    <xf numFmtId="0" fontId="5" fillId="6" borderId="13" xfId="37" applyFont="1" applyFill="1" applyBorder="1" applyAlignment="1">
      <alignment horizontal="center"/>
    </xf>
    <xf numFmtId="0" fontId="5" fillId="6" borderId="26" xfId="37" applyFont="1" applyFill="1" applyBorder="1" applyAlignment="1">
      <alignment horizontal="center"/>
    </xf>
    <xf numFmtId="0" fontId="5" fillId="6" borderId="17" xfId="37" applyFont="1" applyFill="1" applyBorder="1" applyAlignment="1">
      <alignment horizontal="center"/>
    </xf>
    <xf numFmtId="0" fontId="5" fillId="6" borderId="18" xfId="37" applyFont="1" applyFill="1" applyBorder="1" applyAlignment="1">
      <alignment horizontal="center"/>
    </xf>
    <xf numFmtId="0" fontId="5" fillId="5" borderId="27" xfId="37" applyFont="1" applyFill="1" applyBorder="1" applyAlignment="1">
      <alignment horizontal="center" wrapText="1"/>
    </xf>
    <xf numFmtId="0" fontId="5" fillId="5" borderId="2" xfId="37" applyFont="1" applyFill="1" applyBorder="1" applyAlignment="1">
      <alignment horizontal="center" wrapText="1"/>
    </xf>
    <xf numFmtId="0" fontId="5" fillId="5" borderId="28" xfId="37" applyFont="1" applyFill="1" applyBorder="1" applyAlignment="1">
      <alignment horizontal="center" wrapText="1"/>
    </xf>
    <xf numFmtId="0" fontId="5" fillId="0" borderId="21" xfId="37" applyFont="1" applyFill="1" applyBorder="1" applyAlignment="1">
      <alignment horizontal="center" wrapText="1"/>
    </xf>
    <xf numFmtId="0" fontId="0" fillId="4" borderId="29" xfId="0"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0"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3" fillId="6" borderId="29" xfId="37" applyFont="1" applyFill="1" applyBorder="1" applyAlignment="1">
      <alignment horizontal="center"/>
    </xf>
    <xf numFmtId="0" fontId="23" fillId="6" borderId="15" xfId="37" applyFont="1" applyFill="1" applyBorder="1" applyAlignment="1">
      <alignment horizontal="center"/>
    </xf>
    <xf numFmtId="0" fontId="2" fillId="6" borderId="10" xfId="0" applyFont="1" applyFill="1" applyBorder="1" applyAlignment="1">
      <alignment horizontal="center"/>
    </xf>
    <xf numFmtId="0" fontId="0" fillId="0" borderId="33" xfId="0" applyFill="1" applyBorder="1" applyAlignment="1">
      <alignment horizontal="center"/>
    </xf>
    <xf numFmtId="0" fontId="5" fillId="0" borderId="3" xfId="35" applyFont="1" applyFill="1" applyBorder="1" applyAlignment="1">
      <alignment horizontal="center"/>
    </xf>
    <xf numFmtId="0" fontId="5" fillId="0" borderId="3" xfId="35" applyFont="1" applyFill="1" applyBorder="1" applyAlignment="1">
      <alignment horizontal="right" wrapText="1"/>
    </xf>
    <xf numFmtId="0" fontId="9" fillId="0" borderId="0" xfId="0" applyFont="1" applyFill="1" applyAlignment="1">
      <alignment wrapText="1"/>
    </xf>
    <xf numFmtId="0" fontId="7" fillId="0" borderId="0" xfId="0" applyFont="1" applyFill="1" applyAlignment="1">
      <alignment horizontal="left" wrapText="1"/>
    </xf>
    <xf numFmtId="0" fontId="2" fillId="0" borderId="20" xfId="0" applyFont="1" applyFill="1" applyBorder="1" applyAlignment="1">
      <alignment horizontal="center" wrapText="1"/>
    </xf>
    <xf numFmtId="0" fontId="2" fillId="0" borderId="12" xfId="0" applyFont="1" applyFill="1" applyBorder="1" applyAlignment="1">
      <alignment horizontal="center" wrapText="1"/>
    </xf>
    <xf numFmtId="0" fontId="2" fillId="0" borderId="21" xfId="0" applyFont="1" applyFill="1" applyBorder="1" applyAlignment="1">
      <alignment horizontal="center" wrapText="1"/>
    </xf>
    <xf numFmtId="165" fontId="7" fillId="0" borderId="8" xfId="38" applyNumberFormat="1" applyFont="1" applyFill="1" applyBorder="1" applyAlignment="1">
      <alignment horizontal="center"/>
    </xf>
    <xf numFmtId="165" fontId="7" fillId="0" borderId="3" xfId="38" applyNumberFormat="1" applyFont="1" applyFill="1" applyBorder="1" applyAlignment="1">
      <alignment horizontal="center"/>
    </xf>
    <xf numFmtId="165" fontId="7" fillId="0" borderId="5" xfId="38" applyNumberFormat="1" applyFont="1" applyFill="1" applyBorder="1" applyAlignment="1">
      <alignment horizontal="center"/>
    </xf>
    <xf numFmtId="165" fontId="7" fillId="0" borderId="9" xfId="38" applyNumberFormat="1" applyFont="1" applyFill="1" applyBorder="1" applyAlignment="1">
      <alignment horizontal="center"/>
    </xf>
    <xf numFmtId="0" fontId="6" fillId="0" borderId="13" xfId="0" applyFont="1" applyFill="1" applyBorder="1" applyAlignment="1">
      <alignment horizontal="center"/>
    </xf>
    <xf numFmtId="0" fontId="7" fillId="0" borderId="0" xfId="0" applyFont="1" applyFill="1"/>
    <xf numFmtId="0" fontId="9" fillId="0" borderId="0" xfId="0" applyFont="1" applyFill="1" applyAlignment="1">
      <alignment horizontal="left" wrapText="1"/>
    </xf>
    <xf numFmtId="0" fontId="6" fillId="0" borderId="6" xfId="0" applyFont="1" applyFill="1" applyBorder="1" applyAlignment="1">
      <alignment horizontal="center"/>
    </xf>
    <xf numFmtId="3" fontId="6" fillId="0" borderId="29" xfId="1" applyNumberFormat="1" applyFont="1" applyFill="1" applyBorder="1" applyAlignment="1">
      <alignment horizontal="center"/>
    </xf>
    <xf numFmtId="165" fontId="6" fillId="0" borderId="15" xfId="38" applyNumberFormat="1" applyFont="1" applyFill="1" applyBorder="1" applyAlignment="1">
      <alignment horizontal="center"/>
    </xf>
    <xf numFmtId="0" fontId="8" fillId="0" borderId="7" xfId="11" applyFont="1" applyFill="1" applyBorder="1" applyAlignment="1">
      <alignment horizontal="center" wrapText="1"/>
    </xf>
    <xf numFmtId="165" fontId="7" fillId="0" borderId="31" xfId="38" applyNumberFormat="1" applyFont="1" applyFill="1" applyBorder="1" applyAlignment="1">
      <alignment horizontal="center"/>
    </xf>
    <xf numFmtId="0" fontId="7" fillId="0" borderId="3" xfId="0" applyFont="1" applyFill="1" applyBorder="1" applyAlignment="1">
      <alignment horizontal="center"/>
    </xf>
    <xf numFmtId="0" fontId="7" fillId="0" borderId="34" xfId="0" applyFont="1" applyFill="1" applyBorder="1" applyAlignment="1">
      <alignment horizontal="center"/>
    </xf>
    <xf numFmtId="3" fontId="2" fillId="0" borderId="29" xfId="1" applyNumberFormat="1" applyFont="1" applyFill="1" applyBorder="1" applyAlignment="1">
      <alignment horizontal="center"/>
    </xf>
    <xf numFmtId="0" fontId="12" fillId="0" borderId="0" xfId="0" applyFont="1" applyFill="1"/>
    <xf numFmtId="0" fontId="8" fillId="0" borderId="35" xfId="11" applyFont="1" applyFill="1" applyBorder="1" applyAlignment="1">
      <alignment horizontal="center" wrapText="1"/>
    </xf>
    <xf numFmtId="0" fontId="8" fillId="0" borderId="36" xfId="20" applyFont="1" applyFill="1" applyBorder="1" applyAlignment="1">
      <alignment horizontal="center" wrapText="1"/>
    </xf>
    <xf numFmtId="0" fontId="8" fillId="0" borderId="31" xfId="20" applyFont="1" applyFill="1" applyBorder="1" applyAlignment="1">
      <alignment horizontal="center" wrapText="1"/>
    </xf>
    <xf numFmtId="0" fontId="7" fillId="0" borderId="31" xfId="0" applyFont="1" applyFill="1" applyBorder="1" applyAlignment="1">
      <alignment horizontal="center"/>
    </xf>
    <xf numFmtId="0" fontId="8" fillId="0" borderId="34" xfId="20" applyFont="1" applyFill="1" applyBorder="1" applyAlignment="1">
      <alignment horizontal="center" wrapText="1"/>
    </xf>
    <xf numFmtId="0" fontId="8" fillId="0" borderId="3" xfId="20" applyFont="1" applyFill="1" applyBorder="1" applyAlignment="1">
      <alignment horizontal="center" wrapText="1"/>
    </xf>
    <xf numFmtId="0" fontId="8" fillId="0" borderId="11" xfId="11" applyFont="1" applyFill="1" applyBorder="1" applyAlignment="1">
      <alignment horizontal="center" wrapText="1"/>
    </xf>
    <xf numFmtId="3" fontId="0" fillId="0" borderId="0" xfId="0" applyNumberFormat="1"/>
    <xf numFmtId="3" fontId="0" fillId="0" borderId="0" xfId="0" applyNumberFormat="1" applyAlignment="1">
      <alignment horizontal="right"/>
    </xf>
    <xf numFmtId="3" fontId="22" fillId="0" borderId="0" xfId="0" applyNumberFormat="1" applyFont="1"/>
    <xf numFmtId="3" fontId="0" fillId="2" borderId="0" xfId="0" applyNumberFormat="1" applyFill="1"/>
    <xf numFmtId="3" fontId="0" fillId="3" borderId="0" xfId="0" applyNumberFormat="1" applyFill="1"/>
    <xf numFmtId="165" fontId="0" fillId="0" borderId="0" xfId="38" applyNumberFormat="1" applyFont="1"/>
    <xf numFmtId="3" fontId="0" fillId="0" borderId="0" xfId="0" applyNumberFormat="1" applyBorder="1"/>
    <xf numFmtId="164" fontId="4" fillId="0" borderId="0" xfId="1" applyNumberFormat="1" applyFont="1" applyFill="1" applyBorder="1" applyAlignment="1">
      <alignment horizontal="right" wrapText="1"/>
    </xf>
    <xf numFmtId="0" fontId="5" fillId="4" borderId="4" xfId="34" applyFont="1" applyFill="1" applyBorder="1" applyAlignment="1">
      <alignment horizontal="center"/>
    </xf>
    <xf numFmtId="0" fontId="5" fillId="0" borderId="1" xfId="34" applyFont="1" applyFill="1" applyBorder="1" applyAlignment="1">
      <alignment horizontal="right" wrapText="1"/>
    </xf>
    <xf numFmtId="0" fontId="5" fillId="0" borderId="0" xfId="34" applyFont="1" applyFill="1" applyBorder="1" applyAlignment="1">
      <alignment horizontal="right" wrapText="1"/>
    </xf>
    <xf numFmtId="0" fontId="23" fillId="0" borderId="0" xfId="34" applyFont="1" applyFill="1" applyBorder="1" applyAlignment="1">
      <alignment horizontal="right" wrapText="1"/>
    </xf>
    <xf numFmtId="0" fontId="2" fillId="0" borderId="0" xfId="0" applyFont="1"/>
    <xf numFmtId="0" fontId="22" fillId="0" borderId="0" xfId="34" applyFont="1" applyFill="1" applyBorder="1" applyAlignment="1">
      <alignment horizontal="right" wrapText="1"/>
    </xf>
    <xf numFmtId="0" fontId="22" fillId="0" borderId="0" xfId="0" applyFont="1"/>
    <xf numFmtId="3" fontId="2" fillId="0" borderId="0" xfId="0" applyNumberFormat="1" applyFont="1"/>
    <xf numFmtId="0" fontId="7" fillId="0" borderId="37" xfId="0" applyFont="1" applyFill="1" applyBorder="1" applyAlignment="1">
      <alignment horizontal="center"/>
    </xf>
    <xf numFmtId="165" fontId="7" fillId="0" borderId="12" xfId="38" applyNumberFormat="1" applyFont="1" applyFill="1" applyBorder="1" applyAlignment="1">
      <alignment horizontal="center"/>
    </xf>
    <xf numFmtId="0" fontId="7" fillId="0" borderId="12" xfId="0" applyFont="1" applyFill="1" applyBorder="1" applyAlignment="1">
      <alignment horizontal="center"/>
    </xf>
    <xf numFmtId="0" fontId="5" fillId="4" borderId="0" xfId="34" applyFont="1" applyFill="1" applyBorder="1" applyAlignment="1">
      <alignment horizontal="center"/>
    </xf>
    <xf numFmtId="3" fontId="8" fillId="0" borderId="31" xfId="35" applyNumberFormat="1" applyFont="1" applyFill="1" applyBorder="1" applyAlignment="1">
      <alignment horizontal="center" wrapText="1"/>
    </xf>
    <xf numFmtId="3" fontId="8" fillId="0" borderId="31" xfId="15" applyNumberFormat="1" applyFont="1" applyFill="1" applyBorder="1" applyAlignment="1">
      <alignment horizontal="center"/>
    </xf>
    <xf numFmtId="3" fontId="8" fillId="0" borderId="3" xfId="35" applyNumberFormat="1" applyFont="1" applyFill="1" applyBorder="1" applyAlignment="1">
      <alignment horizontal="center" wrapText="1"/>
    </xf>
    <xf numFmtId="3" fontId="8" fillId="0" borderId="3" xfId="15" applyNumberFormat="1" applyFont="1" applyFill="1" applyBorder="1" applyAlignment="1">
      <alignment horizontal="center"/>
    </xf>
    <xf numFmtId="3" fontId="8" fillId="0" borderId="12" xfId="35" applyNumberFormat="1" applyFont="1" applyFill="1" applyBorder="1" applyAlignment="1">
      <alignment horizontal="center" wrapText="1"/>
    </xf>
    <xf numFmtId="3" fontId="8" fillId="0" borderId="12" xfId="15" applyNumberFormat="1" applyFont="1" applyFill="1" applyBorder="1" applyAlignment="1">
      <alignment horizontal="center"/>
    </xf>
    <xf numFmtId="3" fontId="7" fillId="4" borderId="31" xfId="1" applyNumberFormat="1" applyFont="1" applyFill="1" applyBorder="1" applyAlignment="1">
      <alignment horizontal="center"/>
    </xf>
    <xf numFmtId="165" fontId="7" fillId="4" borderId="32" xfId="38" applyNumberFormat="1" applyFont="1" applyFill="1" applyBorder="1" applyAlignment="1">
      <alignment horizontal="center"/>
    </xf>
    <xf numFmtId="3" fontId="7" fillId="4" borderId="3" xfId="1" applyNumberFormat="1" applyFont="1" applyFill="1" applyBorder="1" applyAlignment="1">
      <alignment horizontal="center"/>
    </xf>
    <xf numFmtId="165" fontId="7" fillId="4" borderId="5" xfId="38" applyNumberFormat="1" applyFont="1" applyFill="1" applyBorder="1" applyAlignment="1">
      <alignment horizontal="center"/>
    </xf>
    <xf numFmtId="3" fontId="7" fillId="4" borderId="12" xfId="1" applyNumberFormat="1" applyFont="1" applyFill="1" applyBorder="1" applyAlignment="1">
      <alignment horizontal="center"/>
    </xf>
    <xf numFmtId="165" fontId="7" fillId="4" borderId="21" xfId="38" applyNumberFormat="1" applyFont="1" applyFill="1" applyBorder="1" applyAlignment="1">
      <alignment horizontal="center"/>
    </xf>
    <xf numFmtId="0" fontId="6" fillId="7" borderId="38" xfId="0" applyFont="1" applyFill="1" applyBorder="1" applyAlignment="1">
      <alignment horizontal="center" wrapText="1"/>
    </xf>
    <xf numFmtId="0" fontId="6" fillId="7" borderId="22" xfId="0" applyFont="1" applyFill="1" applyBorder="1" applyAlignment="1">
      <alignment horizontal="center" wrapText="1"/>
    </xf>
    <xf numFmtId="0" fontId="6" fillId="7" borderId="9" xfId="0" applyFont="1" applyFill="1" applyBorder="1" applyAlignment="1">
      <alignment horizontal="center" wrapText="1"/>
    </xf>
    <xf numFmtId="3" fontId="24" fillId="4" borderId="29" xfId="1" applyNumberFormat="1" applyFont="1" applyFill="1" applyBorder="1" applyAlignment="1">
      <alignment horizontal="center"/>
    </xf>
    <xf numFmtId="165" fontId="24" fillId="4" borderId="10" xfId="38" applyNumberFormat="1" applyFont="1" applyFill="1" applyBorder="1" applyAlignment="1">
      <alignment horizontal="center"/>
    </xf>
    <xf numFmtId="3" fontId="2" fillId="0" borderId="15" xfId="1" applyNumberFormat="1" applyFont="1" applyFill="1" applyBorder="1" applyAlignment="1">
      <alignment horizontal="center"/>
    </xf>
    <xf numFmtId="165" fontId="4" fillId="0" borderId="21" xfId="38" applyNumberFormat="1" applyFont="1" applyFill="1" applyBorder="1" applyAlignment="1">
      <alignment horizontal="center"/>
    </xf>
    <xf numFmtId="165" fontId="7" fillId="0" borderId="39" xfId="38" applyNumberFormat="1" applyFont="1" applyFill="1" applyBorder="1" applyAlignment="1">
      <alignment horizontal="center"/>
    </xf>
    <xf numFmtId="165" fontId="7" fillId="0" borderId="40" xfId="38" applyNumberFormat="1" applyFont="1" applyFill="1" applyBorder="1" applyAlignment="1">
      <alignment horizontal="center"/>
    </xf>
    <xf numFmtId="165" fontId="7" fillId="0" borderId="41" xfId="38" applyNumberFormat="1" applyFont="1" applyFill="1" applyBorder="1" applyAlignment="1">
      <alignment horizontal="center"/>
    </xf>
    <xf numFmtId="3" fontId="6" fillId="0" borderId="42" xfId="1" applyNumberFormat="1" applyFont="1" applyFill="1" applyBorder="1" applyAlignment="1">
      <alignment horizontal="center"/>
    </xf>
    <xf numFmtId="165" fontId="6" fillId="0" borderId="43" xfId="38" applyNumberFormat="1" applyFont="1" applyFill="1" applyBorder="1" applyAlignment="1">
      <alignment horizontal="center"/>
    </xf>
    <xf numFmtId="165" fontId="6" fillId="0" borderId="44" xfId="38" applyNumberFormat="1" applyFont="1" applyFill="1" applyBorder="1" applyAlignment="1">
      <alignment horizontal="center"/>
    </xf>
    <xf numFmtId="3" fontId="6" fillId="0" borderId="45" xfId="1" applyNumberFormat="1" applyFont="1" applyFill="1" applyBorder="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13" fillId="0" borderId="0" xfId="11" applyFont="1" applyFill="1" applyBorder="1" applyAlignment="1">
      <alignment horizontal="right" wrapText="1"/>
    </xf>
    <xf numFmtId="0" fontId="4" fillId="0" borderId="0" xfId="0" applyFont="1" applyFill="1" applyAlignment="1">
      <alignment wrapText="1"/>
    </xf>
    <xf numFmtId="0" fontId="4" fillId="0" borderId="0" xfId="31" applyFont="1" applyFill="1" applyBorder="1"/>
    <xf numFmtId="0" fontId="8" fillId="0" borderId="27" xfId="11" applyFont="1" applyFill="1" applyBorder="1" applyAlignment="1">
      <alignment horizontal="center" wrapText="1"/>
    </xf>
    <xf numFmtId="0" fontId="8" fillId="0" borderId="28" xfId="11" applyFont="1" applyFill="1" applyBorder="1" applyAlignment="1">
      <alignment horizontal="center" wrapText="1"/>
    </xf>
    <xf numFmtId="3" fontId="7" fillId="0" borderId="46" xfId="0" applyNumberFormat="1" applyFont="1" applyFill="1" applyBorder="1" applyAlignment="1">
      <alignment horizontal="center"/>
    </xf>
    <xf numFmtId="3" fontId="7" fillId="0" borderId="34" xfId="0" applyNumberFormat="1" applyFont="1" applyFill="1" applyBorder="1" applyAlignment="1">
      <alignment horizontal="center"/>
    </xf>
    <xf numFmtId="3" fontId="7" fillId="4" borderId="25" xfId="1" applyNumberFormat="1" applyFont="1" applyFill="1" applyBorder="1" applyAlignment="1">
      <alignment horizontal="center"/>
    </xf>
    <xf numFmtId="165" fontId="7" fillId="4" borderId="8" xfId="38" applyNumberFormat="1" applyFont="1" applyFill="1" applyBorder="1" applyAlignment="1">
      <alignment horizontal="center"/>
    </xf>
    <xf numFmtId="0" fontId="8" fillId="0" borderId="24" xfId="20" applyFont="1" applyFill="1" applyBorder="1" applyAlignment="1">
      <alignment horizontal="center" wrapText="1"/>
    </xf>
    <xf numFmtId="0" fontId="8" fillId="0" borderId="19" xfId="20" applyFont="1" applyFill="1" applyBorder="1" applyAlignment="1">
      <alignment horizontal="center" wrapText="1"/>
    </xf>
    <xf numFmtId="3" fontId="7" fillId="4" borderId="46" xfId="1" applyNumberFormat="1" applyFont="1" applyFill="1" applyBorder="1" applyAlignment="1">
      <alignment horizontal="center"/>
    </xf>
    <xf numFmtId="3" fontId="7" fillId="4" borderId="34" xfId="1" applyNumberFormat="1" applyFont="1" applyFill="1" applyBorder="1" applyAlignment="1">
      <alignment horizontal="center"/>
    </xf>
    <xf numFmtId="3" fontId="7" fillId="4" borderId="37" xfId="1" applyNumberFormat="1" applyFont="1" applyFill="1" applyBorder="1" applyAlignment="1">
      <alignment horizontal="center"/>
    </xf>
    <xf numFmtId="0" fontId="8" fillId="0" borderId="46" xfId="20" applyFont="1" applyFill="1" applyBorder="1" applyAlignment="1">
      <alignment horizontal="center" wrapText="1"/>
    </xf>
    <xf numFmtId="3" fontId="6" fillId="4" borderId="29" xfId="1" applyNumberFormat="1" applyFont="1" applyFill="1" applyBorder="1" applyAlignment="1">
      <alignment horizontal="center"/>
    </xf>
    <xf numFmtId="3" fontId="6" fillId="4" borderId="15" xfId="1" applyNumberFormat="1" applyFont="1" applyFill="1" applyBorder="1" applyAlignment="1">
      <alignment horizontal="center"/>
    </xf>
    <xf numFmtId="0" fontId="25" fillId="4" borderId="4" xfId="33" applyFont="1" applyFill="1" applyBorder="1" applyAlignment="1">
      <alignment horizontal="center"/>
    </xf>
    <xf numFmtId="0" fontId="25" fillId="0" borderId="1" xfId="33" applyFont="1" applyFill="1" applyBorder="1" applyAlignment="1">
      <alignment horizontal="right" wrapText="1"/>
    </xf>
    <xf numFmtId="0" fontId="25" fillId="4" borderId="4" xfId="36" applyFont="1" applyFill="1" applyBorder="1" applyAlignment="1">
      <alignment horizontal="center"/>
    </xf>
    <xf numFmtId="0" fontId="25" fillId="0" borderId="1" xfId="36" applyFont="1" applyFill="1" applyBorder="1" applyAlignment="1">
      <alignment horizontal="right" wrapText="1"/>
    </xf>
    <xf numFmtId="0" fontId="6" fillId="7" borderId="20" xfId="0" applyFont="1" applyFill="1" applyBorder="1" applyAlignment="1">
      <alignment horizontal="center" wrapText="1"/>
    </xf>
    <xf numFmtId="0" fontId="6" fillId="7" borderId="12" xfId="0" applyFont="1" applyFill="1" applyBorder="1" applyAlignment="1">
      <alignment horizontal="center" wrapText="1"/>
    </xf>
    <xf numFmtId="0" fontId="6" fillId="7" borderId="21" xfId="0" applyFont="1" applyFill="1" applyBorder="1" applyAlignment="1">
      <alignment horizontal="center" wrapText="1"/>
    </xf>
    <xf numFmtId="3" fontId="0" fillId="0" borderId="3" xfId="0" applyNumberFormat="1" applyBorder="1" applyAlignment="1">
      <alignment horizontal="center"/>
    </xf>
    <xf numFmtId="3" fontId="25" fillId="0" borderId="3" xfId="36" applyNumberFormat="1" applyFont="1" applyFill="1" applyBorder="1" applyAlignment="1">
      <alignment horizontal="center" wrapText="1"/>
    </xf>
    <xf numFmtId="3" fontId="0" fillId="0" borderId="25" xfId="0" applyNumberFormat="1" applyBorder="1" applyAlignment="1">
      <alignment horizontal="center"/>
    </xf>
    <xf numFmtId="3" fontId="0" fillId="0" borderId="22" xfId="0" applyNumberFormat="1" applyBorder="1" applyAlignment="1">
      <alignment horizontal="center"/>
    </xf>
    <xf numFmtId="3" fontId="25" fillId="0" borderId="25" xfId="36" applyNumberFormat="1" applyFont="1" applyFill="1" applyBorder="1" applyAlignment="1">
      <alignment horizontal="center" wrapText="1"/>
    </xf>
    <xf numFmtId="0" fontId="8" fillId="0" borderId="23" xfId="20" applyFont="1" applyFill="1" applyBorder="1" applyAlignment="1">
      <alignment horizontal="center" wrapText="1"/>
    </xf>
    <xf numFmtId="3" fontId="25" fillId="0" borderId="22" xfId="36" applyNumberFormat="1" applyFont="1" applyFill="1" applyBorder="1" applyAlignment="1">
      <alignment horizontal="center" wrapText="1"/>
    </xf>
    <xf numFmtId="3" fontId="7" fillId="0" borderId="38" xfId="0" applyNumberFormat="1" applyFont="1" applyFill="1" applyBorder="1" applyAlignment="1">
      <alignment horizontal="center"/>
    </xf>
    <xf numFmtId="0" fontId="8" fillId="0" borderId="38" xfId="20" applyFont="1" applyFill="1" applyBorder="1" applyAlignment="1">
      <alignment horizontal="center" wrapText="1"/>
    </xf>
    <xf numFmtId="0" fontId="6" fillId="7" borderId="37" xfId="0" applyFont="1" applyFill="1" applyBorder="1" applyAlignment="1">
      <alignment horizontal="center" wrapText="1"/>
    </xf>
    <xf numFmtId="0" fontId="6" fillId="7" borderId="47" xfId="0" applyFont="1" applyFill="1" applyBorder="1" applyAlignment="1">
      <alignment horizontal="center" wrapText="1"/>
    </xf>
    <xf numFmtId="0" fontId="27" fillId="0" borderId="0" xfId="31" applyFont="1" applyFill="1"/>
    <xf numFmtId="0" fontId="0" fillId="0" borderId="0" xfId="0" applyAlignment="1">
      <alignment wrapText="1"/>
    </xf>
    <xf numFmtId="0" fontId="11" fillId="0" borderId="0" xfId="3" applyAlignment="1" applyProtection="1">
      <alignment wrapText="1"/>
    </xf>
    <xf numFmtId="0" fontId="0" fillId="0" borderId="0" xfId="0"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31" applyFont="1" applyFill="1" applyAlignment="1">
      <alignment wrapText="1"/>
    </xf>
    <xf numFmtId="0" fontId="7" fillId="0" borderId="0" xfId="0" applyFont="1" applyFill="1" applyAlignment="1">
      <alignment vertical="top" wrapText="1"/>
    </xf>
    <xf numFmtId="0" fontId="7" fillId="0" borderId="0" xfId="0" applyFont="1" applyFill="1" applyAlignment="1">
      <alignment wrapText="1"/>
    </xf>
    <xf numFmtId="0" fontId="26" fillId="0" borderId="0" xfId="0" applyFont="1"/>
    <xf numFmtId="0" fontId="10" fillId="0" borderId="0" xfId="31" applyFont="1" applyFill="1"/>
    <xf numFmtId="3" fontId="4" fillId="0" borderId="24" xfId="1" applyNumberFormat="1" applyFont="1" applyFill="1" applyBorder="1" applyAlignment="1">
      <alignment horizontal="center" wrapText="1"/>
    </xf>
    <xf numFmtId="3" fontId="4" fillId="0" borderId="19" xfId="1" applyNumberFormat="1" applyFont="1" applyFill="1" applyBorder="1" applyAlignment="1">
      <alignment horizontal="center" wrapText="1"/>
    </xf>
    <xf numFmtId="0" fontId="2" fillId="0" borderId="29"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2" fillId="0" borderId="23" xfId="0" applyFont="1" applyFill="1" applyBorder="1" applyAlignment="1">
      <alignment horizontal="center" wrapText="1"/>
    </xf>
    <xf numFmtId="0" fontId="2" fillId="0" borderId="22" xfId="0" applyFont="1" applyFill="1" applyBorder="1" applyAlignment="1">
      <alignment horizontal="center" wrapText="1"/>
    </xf>
    <xf numFmtId="0" fontId="2" fillId="0" borderId="9" xfId="0" applyFont="1" applyFill="1" applyBorder="1" applyAlignment="1">
      <alignment horizontal="center" wrapText="1"/>
    </xf>
    <xf numFmtId="0" fontId="4" fillId="0" borderId="0" xfId="0" applyFont="1" applyFill="1" applyAlignment="1">
      <alignment horizontal="left"/>
    </xf>
    <xf numFmtId="0" fontId="4" fillId="0" borderId="0" xfId="0" applyFont="1" applyFill="1" applyBorder="1"/>
    <xf numFmtId="0" fontId="25" fillId="0" borderId="0" xfId="22" applyFont="1" applyFill="1" applyBorder="1" applyAlignment="1">
      <alignment horizontal="center"/>
    </xf>
    <xf numFmtId="0" fontId="25" fillId="0" borderId="0" xfId="22" applyFont="1" applyFill="1" applyBorder="1" applyAlignment="1">
      <alignment horizontal="right" wrapText="1"/>
    </xf>
    <xf numFmtId="0" fontId="5" fillId="0" borderId="0" xfId="22" applyFill="1" applyBorder="1"/>
    <xf numFmtId="0" fontId="25" fillId="0" borderId="0" xfId="8" applyFont="1" applyFill="1" applyBorder="1" applyAlignment="1">
      <alignment horizontal="center"/>
    </xf>
    <xf numFmtId="0" fontId="25" fillId="0" borderId="0" xfId="8" applyFont="1" applyFill="1" applyBorder="1" applyAlignment="1">
      <alignment horizontal="right" wrapText="1"/>
    </xf>
    <xf numFmtId="0" fontId="25" fillId="0" borderId="0" xfId="24" applyFont="1" applyFill="1" applyBorder="1" applyAlignment="1">
      <alignment horizontal="right" wrapText="1"/>
    </xf>
    <xf numFmtId="0" fontId="21" fillId="0" borderId="0" xfId="0" quotePrefix="1" applyFont="1"/>
    <xf numFmtId="3" fontId="4" fillId="0" borderId="23" xfId="1" applyNumberFormat="1" applyFont="1" applyFill="1" applyBorder="1" applyAlignment="1">
      <alignment horizontal="center" wrapText="1"/>
    </xf>
    <xf numFmtId="165" fontId="4" fillId="0" borderId="32" xfId="38" applyNumberFormat="1" applyFont="1" applyFill="1" applyBorder="1" applyAlignment="1">
      <alignment horizontal="center"/>
    </xf>
    <xf numFmtId="3" fontId="4" fillId="0" borderId="30" xfId="1" applyNumberFormat="1" applyFont="1" applyFill="1" applyBorder="1" applyAlignment="1">
      <alignment horizontal="center" wrapText="1"/>
    </xf>
    <xf numFmtId="0" fontId="2" fillId="0" borderId="0" xfId="32" applyFont="1" applyFill="1"/>
    <xf numFmtId="3" fontId="4" fillId="0" borderId="0" xfId="1" applyNumberFormat="1" applyFont="1" applyFill="1" applyBorder="1" applyAlignment="1">
      <alignment horizontal="center"/>
    </xf>
    <xf numFmtId="0" fontId="0" fillId="0" borderId="0" xfId="0" applyFill="1" applyBorder="1"/>
    <xf numFmtId="0" fontId="4" fillId="0" borderId="0" xfId="31" applyFont="1" applyFill="1" applyAlignment="1">
      <alignment horizontal="center" wrapText="1"/>
    </xf>
    <xf numFmtId="0" fontId="29" fillId="0" borderId="0" xfId="0" applyFont="1"/>
    <xf numFmtId="0" fontId="11" fillId="0" borderId="0" xfId="3" applyFont="1" applyAlignment="1" applyProtection="1"/>
    <xf numFmtId="165" fontId="4" fillId="0" borderId="0" xfId="38" applyNumberFormat="1" applyFont="1" applyFill="1" applyBorder="1" applyAlignment="1">
      <alignment horizontal="center"/>
    </xf>
    <xf numFmtId="0" fontId="4" fillId="0" borderId="0" xfId="0" applyFont="1" applyFill="1" applyBorder="1" applyAlignment="1">
      <alignment horizontal="right"/>
    </xf>
    <xf numFmtId="3" fontId="4" fillId="0" borderId="3" xfId="1" applyNumberFormat="1" applyFont="1" applyFill="1" applyBorder="1" applyAlignment="1">
      <alignment horizontal="center" wrapText="1"/>
    </xf>
    <xf numFmtId="3" fontId="4" fillId="0" borderId="25" xfId="1" applyNumberFormat="1" applyFont="1" applyFill="1" applyBorder="1" applyAlignment="1">
      <alignment horizontal="center" wrapText="1"/>
    </xf>
    <xf numFmtId="3" fontId="4" fillId="0" borderId="22" xfId="1"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8" xfId="0" applyFont="1" applyFill="1" applyBorder="1" applyAlignment="1">
      <alignment horizontal="center" wrapText="1"/>
    </xf>
    <xf numFmtId="3" fontId="4" fillId="0" borderId="31" xfId="1" applyNumberFormat="1" applyFont="1" applyFill="1" applyBorder="1" applyAlignment="1">
      <alignment horizontal="center" wrapText="1"/>
    </xf>
    <xf numFmtId="0" fontId="22" fillId="0" borderId="0" xfId="0" applyFont="1" applyFill="1" applyBorder="1"/>
    <xf numFmtId="0" fontId="4" fillId="0" borderId="0" xfId="31" applyFont="1" applyFill="1"/>
    <xf numFmtId="0" fontId="2" fillId="0" borderId="0" xfId="31" applyFont="1" applyFill="1"/>
    <xf numFmtId="0" fontId="22" fillId="0" borderId="0" xfId="31" applyFont="1" applyFill="1"/>
    <xf numFmtId="1" fontId="13" fillId="0" borderId="48" xfId="9" applyNumberFormat="1" applyFont="1" applyFill="1" applyBorder="1" applyAlignment="1">
      <alignment horizontal="center" wrapText="1"/>
    </xf>
    <xf numFmtId="1" fontId="13" fillId="0" borderId="7" xfId="9" applyNumberFormat="1" applyFont="1" applyFill="1" applyBorder="1" applyAlignment="1">
      <alignment horizontal="center" wrapText="1"/>
    </xf>
    <xf numFmtId="3" fontId="13" fillId="0" borderId="3" xfId="10" applyNumberFormat="1" applyFont="1" applyFill="1" applyBorder="1" applyAlignment="1">
      <alignment horizontal="center" wrapText="1"/>
    </xf>
    <xf numFmtId="3" fontId="2" fillId="0" borderId="15" xfId="31" applyNumberFormat="1" applyFont="1" applyFill="1" applyBorder="1" applyAlignment="1">
      <alignment horizontal="center"/>
    </xf>
    <xf numFmtId="3" fontId="2" fillId="0" borderId="0" xfId="31"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0" fontId="4" fillId="0" borderId="0" xfId="31" applyFont="1" applyFill="1" applyAlignment="1">
      <alignment vertical="top" wrapText="1"/>
    </xf>
    <xf numFmtId="0" fontId="25" fillId="0" borderId="0" xfId="12" applyFont="1" applyFill="1" applyBorder="1" applyAlignment="1">
      <alignment horizontal="center"/>
    </xf>
    <xf numFmtId="0" fontId="25" fillId="0" borderId="0" xfId="12" applyFont="1" applyFill="1" applyBorder="1" applyAlignment="1">
      <alignment horizontal="right" wrapText="1"/>
    </xf>
    <xf numFmtId="0" fontId="5" fillId="0" borderId="0" xfId="12" applyFill="1" applyBorder="1"/>
    <xf numFmtId="3" fontId="4" fillId="0" borderId="0" xfId="0" applyNumberFormat="1" applyFont="1" applyFill="1"/>
    <xf numFmtId="3" fontId="13" fillId="0" borderId="25" xfId="10" applyNumberFormat="1" applyFont="1" applyFill="1" applyBorder="1" applyAlignment="1">
      <alignment horizontal="center" wrapText="1"/>
    </xf>
    <xf numFmtId="0" fontId="2" fillId="0" borderId="13" xfId="0" applyFont="1" applyFill="1" applyBorder="1" applyAlignment="1">
      <alignment horizontal="center"/>
    </xf>
    <xf numFmtId="3" fontId="4" fillId="0" borderId="20" xfId="1" applyNumberFormat="1" applyFont="1" applyFill="1" applyBorder="1" applyAlignment="1">
      <alignment horizontal="center" wrapText="1"/>
    </xf>
    <xf numFmtId="0" fontId="25" fillId="0" borderId="0" xfId="17" applyFont="1" applyFill="1" applyBorder="1" applyAlignment="1">
      <alignment horizontal="right" wrapText="1"/>
    </xf>
    <xf numFmtId="0" fontId="5" fillId="0" borderId="0" xfId="17" applyFill="1" applyBorder="1"/>
    <xf numFmtId="0" fontId="4" fillId="0" borderId="0" xfId="0" applyFont="1" applyAlignment="1">
      <alignment horizontal="center"/>
    </xf>
    <xf numFmtId="0" fontId="3" fillId="0" borderId="0" xfId="0" applyFont="1" applyAlignment="1">
      <alignment horizontal="left"/>
    </xf>
    <xf numFmtId="0" fontId="30" fillId="0" borderId="0" xfId="0" applyFont="1" applyFill="1"/>
    <xf numFmtId="0" fontId="11" fillId="0" borderId="0" xfId="3" applyFill="1" applyAlignment="1" applyProtection="1">
      <alignment wrapText="1"/>
    </xf>
    <xf numFmtId="0" fontId="4" fillId="0" borderId="0" xfId="0" applyFont="1" applyFill="1" applyAlignment="1">
      <alignment horizontal="center" wrapText="1"/>
    </xf>
    <xf numFmtId="3" fontId="4" fillId="0" borderId="12" xfId="1" applyNumberFormat="1" applyFont="1" applyFill="1" applyBorder="1" applyAlignment="1">
      <alignment horizontal="center" wrapText="1"/>
    </xf>
    <xf numFmtId="3" fontId="2" fillId="0" borderId="14" xfId="31" applyNumberFormat="1" applyFont="1" applyFill="1" applyBorder="1" applyAlignment="1">
      <alignment horizontal="center"/>
    </xf>
    <xf numFmtId="0" fontId="2" fillId="0" borderId="17" xfId="0" applyFont="1" applyFill="1" applyBorder="1" applyAlignment="1">
      <alignment horizontal="center" wrapText="1"/>
    </xf>
    <xf numFmtId="10" fontId="2" fillId="0" borderId="10" xfId="38" applyNumberFormat="1" applyFont="1" applyFill="1" applyBorder="1" applyAlignment="1">
      <alignment horizontal="center"/>
    </xf>
    <xf numFmtId="3" fontId="2" fillId="0" borderId="29" xfId="31" applyNumberFormat="1" applyFont="1" applyFill="1" applyBorder="1" applyAlignment="1">
      <alignment horizontal="center"/>
    </xf>
    <xf numFmtId="0" fontId="9" fillId="0" borderId="0" xfId="0" applyFont="1" applyFill="1" applyBorder="1" applyAlignment="1">
      <alignment wrapText="1"/>
    </xf>
    <xf numFmtId="0" fontId="2" fillId="0" borderId="13" xfId="31" applyFont="1" applyFill="1" applyBorder="1" applyAlignment="1">
      <alignment horizontal="center"/>
    </xf>
    <xf numFmtId="0" fontId="1" fillId="0" borderId="0" xfId="31" applyFont="1" applyFill="1"/>
    <xf numFmtId="0" fontId="1" fillId="0" borderId="0" xfId="0" applyFont="1" applyFill="1" applyBorder="1"/>
    <xf numFmtId="0" fontId="2" fillId="0" borderId="38" xfId="0" applyFont="1" applyFill="1" applyBorder="1" applyAlignment="1">
      <alignment horizontal="center" wrapText="1"/>
    </xf>
    <xf numFmtId="0" fontId="1" fillId="0" borderId="0" xfId="0" applyFont="1" applyFill="1"/>
    <xf numFmtId="0" fontId="2" fillId="0" borderId="14" xfId="0" applyFont="1" applyFill="1" applyBorder="1" applyAlignment="1">
      <alignment horizontal="center" wrapText="1"/>
    </xf>
    <xf numFmtId="0" fontId="1" fillId="0" borderId="0" xfId="0" applyFont="1"/>
    <xf numFmtId="0" fontId="2" fillId="0" borderId="6" xfId="31" applyFont="1" applyFill="1" applyBorder="1" applyAlignment="1">
      <alignment horizontal="center"/>
    </xf>
    <xf numFmtId="3" fontId="0" fillId="0" borderId="0" xfId="0" applyNumberFormat="1" applyFill="1" applyBorder="1"/>
    <xf numFmtId="165" fontId="1" fillId="0" borderId="5" xfId="38" applyNumberFormat="1" applyFont="1" applyFill="1" applyBorder="1" applyAlignment="1">
      <alignment horizontal="center"/>
    </xf>
    <xf numFmtId="165" fontId="1" fillId="0" borderId="8" xfId="38" applyNumberFormat="1" applyFont="1" applyFill="1" applyBorder="1" applyAlignment="1">
      <alignment horizontal="center"/>
    </xf>
    <xf numFmtId="165" fontId="1" fillId="0" borderId="21" xfId="38" applyNumberFormat="1" applyFont="1" applyFill="1" applyBorder="1" applyAlignment="1">
      <alignment horizontal="center"/>
    </xf>
    <xf numFmtId="0" fontId="1" fillId="0" borderId="0" xfId="0" applyFont="1" applyFill="1" applyAlignment="1">
      <alignment wrapText="1"/>
    </xf>
    <xf numFmtId="165" fontId="0" fillId="0" borderId="0" xfId="0" applyNumberFormat="1" applyFill="1" applyBorder="1"/>
    <xf numFmtId="0" fontId="2" fillId="0" borderId="20" xfId="31" applyFont="1" applyFill="1" applyBorder="1" applyAlignment="1">
      <alignment horizontal="center" vertical="top" wrapText="1"/>
    </xf>
    <xf numFmtId="0" fontId="2" fillId="0" borderId="12" xfId="31" applyFont="1" applyFill="1" applyBorder="1" applyAlignment="1">
      <alignment horizontal="center" vertical="top" wrapText="1"/>
    </xf>
    <xf numFmtId="0" fontId="2" fillId="0" borderId="21" xfId="31" applyFont="1" applyFill="1" applyBorder="1" applyAlignment="1">
      <alignment horizontal="center" vertical="top" wrapText="1"/>
    </xf>
    <xf numFmtId="1" fontId="13" fillId="0" borderId="2" xfId="9" applyNumberFormat="1" applyFont="1" applyFill="1" applyBorder="1" applyAlignment="1">
      <alignment horizontal="center" wrapText="1"/>
    </xf>
    <xf numFmtId="0" fontId="2" fillId="0" borderId="37" xfId="31" applyFont="1" applyFill="1" applyBorder="1" applyAlignment="1">
      <alignment horizontal="center" vertical="top" wrapText="1"/>
    </xf>
    <xf numFmtId="3" fontId="2" fillId="0" borderId="51" xfId="1" applyNumberFormat="1" applyFont="1" applyFill="1" applyBorder="1" applyAlignment="1">
      <alignment horizontal="center"/>
    </xf>
    <xf numFmtId="0" fontId="5" fillId="0" borderId="2" xfId="13" applyFont="1" applyFill="1" applyBorder="1" applyAlignment="1">
      <alignment horizontal="center" wrapText="1"/>
    </xf>
    <xf numFmtId="3" fontId="5" fillId="0" borderId="3" xfId="14" applyNumberFormat="1" applyFont="1" applyFill="1" applyBorder="1" applyAlignment="1">
      <alignment horizontal="center" wrapText="1"/>
    </xf>
    <xf numFmtId="3" fontId="5" fillId="0" borderId="24" xfId="14" applyNumberFormat="1" applyFont="1" applyFill="1" applyBorder="1" applyAlignment="1">
      <alignment horizontal="center" wrapText="1"/>
    </xf>
    <xf numFmtId="3" fontId="5" fillId="0" borderId="25" xfId="14" applyNumberFormat="1" applyFont="1" applyFill="1" applyBorder="1" applyAlignment="1">
      <alignment horizontal="center" wrapText="1"/>
    </xf>
    <xf numFmtId="3" fontId="5" fillId="0" borderId="19" xfId="14" applyNumberFormat="1" applyFont="1" applyFill="1" applyBorder="1" applyAlignment="1">
      <alignment horizontal="center" wrapText="1"/>
    </xf>
    <xf numFmtId="3" fontId="5" fillId="0" borderId="12" xfId="14" applyNumberFormat="1" applyFont="1" applyFill="1" applyBorder="1" applyAlignment="1">
      <alignment horizontal="center" wrapText="1"/>
    </xf>
    <xf numFmtId="3" fontId="5" fillId="0" borderId="20" xfId="14" applyNumberFormat="1" applyFont="1" applyFill="1" applyBorder="1" applyAlignment="1">
      <alignment horizontal="center" wrapText="1"/>
    </xf>
    <xf numFmtId="0" fontId="33" fillId="0" borderId="7" xfId="25" applyFont="1" applyFill="1" applyBorder="1" applyAlignment="1">
      <alignment horizontal="center" wrapText="1"/>
    </xf>
    <xf numFmtId="0" fontId="33" fillId="0" borderId="7" xfId="26" applyFont="1" applyFill="1" applyBorder="1" applyAlignment="1">
      <alignment horizontal="center" wrapText="1"/>
    </xf>
    <xf numFmtId="0" fontId="33" fillId="0" borderId="0" xfId="16" applyFont="1" applyFill="1" applyBorder="1" applyAlignment="1">
      <alignment horizontal="right" wrapText="1"/>
    </xf>
    <xf numFmtId="0" fontId="33" fillId="0" borderId="0" xfId="16" applyFont="1" applyFill="1" applyBorder="1" applyAlignment="1">
      <alignment horizontal="center"/>
    </xf>
    <xf numFmtId="0" fontId="34" fillId="0" borderId="0" xfId="16" applyFill="1" applyBorder="1"/>
    <xf numFmtId="0" fontId="33" fillId="0" borderId="0" xfId="18" applyFont="1" applyFill="1" applyBorder="1" applyAlignment="1">
      <alignment horizontal="center"/>
    </xf>
    <xf numFmtId="0" fontId="33" fillId="0" borderId="0" xfId="18" applyFont="1" applyFill="1" applyBorder="1" applyAlignment="1">
      <alignment horizontal="right" wrapText="1"/>
    </xf>
    <xf numFmtId="0" fontId="34" fillId="0" borderId="0" xfId="18" applyFill="1" applyBorder="1"/>
    <xf numFmtId="165" fontId="1" fillId="0" borderId="0" xfId="38" applyNumberFormat="1" applyFont="1" applyFill="1" applyBorder="1" applyAlignment="1">
      <alignment horizontal="center"/>
    </xf>
    <xf numFmtId="0" fontId="33" fillId="0" borderId="0" xfId="19" applyFont="1" applyFill="1" applyBorder="1" applyAlignment="1">
      <alignment horizontal="center"/>
    </xf>
    <xf numFmtId="0" fontId="33" fillId="0" borderId="0" xfId="19" applyFont="1" applyFill="1" applyBorder="1" applyAlignment="1">
      <alignment horizontal="right" wrapText="1"/>
    </xf>
    <xf numFmtId="0" fontId="34" fillId="0" borderId="0" xfId="19" applyFill="1" applyBorder="1"/>
    <xf numFmtId="0" fontId="34" fillId="0" borderId="0" xfId="21" applyFill="1" applyBorder="1"/>
    <xf numFmtId="0" fontId="33" fillId="0" borderId="0" xfId="25" applyFont="1" applyFill="1" applyBorder="1" applyAlignment="1">
      <alignment horizontal="center"/>
    </xf>
    <xf numFmtId="0" fontId="33" fillId="0" borderId="0" xfId="25" applyFont="1" applyFill="1" applyBorder="1" applyAlignment="1">
      <alignment horizontal="right" wrapText="1"/>
    </xf>
    <xf numFmtId="0" fontId="34" fillId="0" borderId="0" xfId="25" applyFill="1" applyBorder="1"/>
    <xf numFmtId="0" fontId="4" fillId="0" borderId="0" xfId="0" applyFont="1" applyFill="1" applyBorder="1" applyAlignment="1">
      <alignment wrapText="1"/>
    </xf>
    <xf numFmtId="0" fontId="33" fillId="0" borderId="0" xfId="27" applyFont="1" applyFill="1" applyBorder="1" applyAlignment="1">
      <alignment horizontal="right" wrapText="1"/>
    </xf>
    <xf numFmtId="0" fontId="34" fillId="0" borderId="0" xfId="27" applyFill="1" applyBorder="1"/>
    <xf numFmtId="0" fontId="33" fillId="0" borderId="0" xfId="28" applyFont="1" applyFill="1" applyBorder="1" applyAlignment="1">
      <alignment horizontal="right" wrapText="1"/>
    </xf>
    <xf numFmtId="0" fontId="34" fillId="0" borderId="0" xfId="28" applyFill="1" applyBorder="1"/>
    <xf numFmtId="3" fontId="2" fillId="0" borderId="0" xfId="1" applyNumberFormat="1" applyFont="1" applyFill="1" applyBorder="1" applyAlignment="1">
      <alignment horizontal="center"/>
    </xf>
    <xf numFmtId="3" fontId="4" fillId="0" borderId="0" xfId="31" applyNumberFormat="1" applyFont="1" applyFill="1"/>
    <xf numFmtId="3" fontId="4" fillId="0" borderId="3" xfId="1" applyNumberFormat="1" applyFont="1" applyFill="1" applyBorder="1" applyAlignment="1">
      <alignment horizontal="center"/>
    </xf>
    <xf numFmtId="3" fontId="4" fillId="0" borderId="24" xfId="1" applyNumberFormat="1" applyFont="1" applyFill="1" applyBorder="1" applyAlignment="1">
      <alignment horizontal="center"/>
    </xf>
    <xf numFmtId="3" fontId="4" fillId="0" borderId="25" xfId="1" applyNumberFormat="1" applyFont="1" applyFill="1" applyBorder="1" applyAlignment="1">
      <alignment horizontal="center"/>
    </xf>
    <xf numFmtId="3" fontId="4" fillId="0" borderId="8" xfId="1" applyNumberFormat="1" applyFont="1" applyFill="1" applyBorder="1" applyAlignment="1">
      <alignment horizontal="center"/>
    </xf>
    <xf numFmtId="3" fontId="4" fillId="0" borderId="19" xfId="1" applyNumberFormat="1" applyFont="1" applyFill="1" applyBorder="1" applyAlignment="1">
      <alignment horizontal="center"/>
    </xf>
    <xf numFmtId="3" fontId="4" fillId="0" borderId="5" xfId="1" applyNumberFormat="1" applyFont="1" applyFill="1" applyBorder="1" applyAlignment="1">
      <alignment horizontal="center"/>
    </xf>
    <xf numFmtId="1" fontId="13" fillId="0" borderId="27" xfId="9" applyNumberFormat="1" applyFont="1" applyFill="1" applyBorder="1" applyAlignment="1">
      <alignment horizontal="center" wrapText="1"/>
    </xf>
    <xf numFmtId="0" fontId="33" fillId="0" borderId="0" xfId="25" applyFont="1" applyFill="1" applyBorder="1" applyAlignment="1">
      <alignment horizontal="center" wrapText="1"/>
    </xf>
    <xf numFmtId="0" fontId="33" fillId="0" borderId="0" xfId="23" applyFont="1" applyFill="1" applyBorder="1" applyAlignment="1">
      <alignment horizontal="center" wrapText="1"/>
    </xf>
    <xf numFmtId="0" fontId="25" fillId="0" borderId="0" xfId="21" applyFont="1" applyFill="1" applyBorder="1" applyAlignment="1">
      <alignment horizontal="right" wrapText="1"/>
    </xf>
    <xf numFmtId="0" fontId="38" fillId="0" borderId="0" xfId="41" applyFont="1" applyFill="1" applyBorder="1" applyAlignment="1">
      <alignment horizontal="right" wrapText="1"/>
    </xf>
    <xf numFmtId="0" fontId="38" fillId="0" borderId="0" xfId="41" applyFont="1" applyFill="1" applyBorder="1" applyAlignment="1">
      <alignment horizontal="center"/>
    </xf>
    <xf numFmtId="0" fontId="39" fillId="0" borderId="0" xfId="41" applyFill="1" applyBorder="1"/>
    <xf numFmtId="0" fontId="38" fillId="0" borderId="0" xfId="42" applyFont="1" applyFill="1" applyBorder="1" applyAlignment="1">
      <alignment horizontal="right" wrapText="1"/>
    </xf>
    <xf numFmtId="0" fontId="38" fillId="0" borderId="0" xfId="42" applyFont="1" applyFill="1" applyBorder="1" applyAlignment="1">
      <alignment horizontal="center"/>
    </xf>
    <xf numFmtId="3" fontId="4" fillId="0" borderId="0" xfId="0" applyNumberFormat="1" applyFont="1" applyFill="1" applyBorder="1"/>
    <xf numFmtId="0" fontId="38" fillId="0" borderId="0" xfId="43" applyFont="1" applyFill="1" applyBorder="1" applyAlignment="1">
      <alignment horizontal="right" wrapText="1"/>
    </xf>
    <xf numFmtId="0" fontId="38" fillId="0" borderId="0" xfId="43" applyFont="1" applyFill="1" applyBorder="1" applyAlignment="1">
      <alignment horizontal="center"/>
    </xf>
    <xf numFmtId="165" fontId="0" fillId="0" borderId="0" xfId="38" applyNumberFormat="1" applyFont="1" applyFill="1" applyBorder="1"/>
    <xf numFmtId="0" fontId="1" fillId="0" borderId="0" xfId="0" applyFont="1" applyFill="1" applyBorder="1" applyAlignment="1">
      <alignment horizontal="center"/>
    </xf>
    <xf numFmtId="0" fontId="38" fillId="0" borderId="0" xfId="44" applyFont="1" applyFill="1" applyBorder="1" applyAlignment="1">
      <alignment horizontal="right" wrapText="1"/>
    </xf>
    <xf numFmtId="0" fontId="39" fillId="0" borderId="0" xfId="44" applyFill="1" applyBorder="1"/>
    <xf numFmtId="3" fontId="5" fillId="0" borderId="0" xfId="14" applyNumberFormat="1" applyFont="1" applyFill="1" applyBorder="1" applyAlignment="1">
      <alignment horizontal="center" wrapText="1"/>
    </xf>
    <xf numFmtId="0" fontId="5" fillId="0" borderId="0" xfId="21" applyFont="1" applyFill="1" applyBorder="1"/>
    <xf numFmtId="0" fontId="36" fillId="0" borderId="0" xfId="40" applyFill="1" applyBorder="1"/>
    <xf numFmtId="0" fontId="38" fillId="0" borderId="0" xfId="45" applyFont="1" applyFill="1" applyBorder="1" applyAlignment="1">
      <alignment horizontal="right" wrapText="1"/>
    </xf>
    <xf numFmtId="0" fontId="39" fillId="0" borderId="0" xfId="45" applyFill="1" applyBorder="1"/>
    <xf numFmtId="0" fontId="38" fillId="0" borderId="0" xfId="46" applyFont="1" applyFill="1" applyBorder="1" applyAlignment="1">
      <alignment horizontal="center"/>
    </xf>
    <xf numFmtId="0" fontId="1" fillId="0" borderId="0" xfId="0" applyFont="1" applyAlignment="1">
      <alignment wrapText="1"/>
    </xf>
    <xf numFmtId="0" fontId="25" fillId="0" borderId="7" xfId="29" applyFont="1" applyFill="1" applyBorder="1" applyAlignment="1">
      <alignment horizontal="center" wrapText="1"/>
    </xf>
    <xf numFmtId="3" fontId="1" fillId="0" borderId="24" xfId="1" applyNumberFormat="1" applyFont="1" applyFill="1" applyBorder="1" applyAlignment="1">
      <alignment horizontal="center" wrapText="1"/>
    </xf>
    <xf numFmtId="3" fontId="1" fillId="0" borderId="25" xfId="1" applyNumberFormat="1" applyFont="1" applyFill="1" applyBorder="1" applyAlignment="1">
      <alignment horizontal="center" wrapText="1"/>
    </xf>
    <xf numFmtId="0" fontId="1" fillId="0" borderId="0" xfId="0" applyFont="1" applyAlignment="1">
      <alignment horizontal="right"/>
    </xf>
    <xf numFmtId="3" fontId="1" fillId="0" borderId="19" xfId="1" applyNumberFormat="1" applyFont="1" applyFill="1" applyBorder="1" applyAlignment="1">
      <alignment horizontal="center" wrapText="1"/>
    </xf>
    <xf numFmtId="3" fontId="1" fillId="0" borderId="3" xfId="1" applyNumberFormat="1" applyFont="1" applyFill="1" applyBorder="1" applyAlignment="1">
      <alignment horizontal="center" wrapText="1"/>
    </xf>
    <xf numFmtId="3" fontId="1" fillId="0" borderId="23" xfId="1" applyNumberFormat="1" applyFont="1" applyFill="1" applyBorder="1" applyAlignment="1">
      <alignment horizontal="center" wrapText="1"/>
    </xf>
    <xf numFmtId="3" fontId="1" fillId="0" borderId="22" xfId="1" applyNumberFormat="1" applyFont="1" applyFill="1" applyBorder="1" applyAlignment="1">
      <alignment horizontal="center" wrapText="1"/>
    </xf>
    <xf numFmtId="165" fontId="1" fillId="0" borderId="9" xfId="38" applyNumberFormat="1" applyFont="1" applyFill="1" applyBorder="1" applyAlignment="1">
      <alignment horizontal="center"/>
    </xf>
    <xf numFmtId="3" fontId="1" fillId="0" borderId="0" xfId="1" applyNumberFormat="1" applyFont="1" applyFill="1" applyBorder="1" applyAlignment="1">
      <alignment horizontal="center"/>
    </xf>
    <xf numFmtId="0" fontId="5" fillId="0" borderId="0" xfId="11" applyFont="1" applyFill="1" applyBorder="1" applyAlignment="1">
      <alignment horizontal="right" wrapText="1"/>
    </xf>
    <xf numFmtId="0" fontId="1" fillId="0" borderId="0" xfId="0" applyFont="1" applyFill="1" applyBorder="1" applyAlignment="1">
      <alignment wrapText="1"/>
    </xf>
    <xf numFmtId="0" fontId="0" fillId="0" borderId="0" xfId="0"/>
    <xf numFmtId="3" fontId="1" fillId="0" borderId="0" xfId="0" applyNumberFormat="1" applyFont="1" applyFill="1" applyBorder="1"/>
    <xf numFmtId="0" fontId="1" fillId="0" borderId="0" xfId="0" applyFont="1" applyAlignment="1">
      <alignment horizontal="center" wrapText="1"/>
    </xf>
    <xf numFmtId="3" fontId="13" fillId="0" borderId="12" xfId="10" applyNumberFormat="1" applyFont="1" applyFill="1" applyBorder="1" applyAlignment="1">
      <alignment horizontal="center" wrapText="1"/>
    </xf>
    <xf numFmtId="3"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0" fillId="0" borderId="0" xfId="0" applyAlignment="1"/>
    <xf numFmtId="0" fontId="1" fillId="0" borderId="0" xfId="0" applyFont="1" applyAlignment="1">
      <alignment horizontal="left"/>
    </xf>
    <xf numFmtId="0" fontId="23" fillId="0" borderId="29" xfId="30" applyFont="1" applyFill="1" applyBorder="1" applyAlignment="1">
      <alignment horizontal="center" wrapText="1"/>
    </xf>
    <xf numFmtId="0" fontId="23" fillId="0" borderId="15" xfId="30" applyFont="1" applyFill="1" applyBorder="1" applyAlignment="1">
      <alignment horizontal="center"/>
    </xf>
    <xf numFmtId="0" fontId="25" fillId="0" borderId="0" xfId="40" applyFont="1" applyFill="1" applyBorder="1" applyAlignment="1">
      <alignment horizontal="right" wrapText="1"/>
    </xf>
    <xf numFmtId="3" fontId="38" fillId="0" borderId="0" xfId="41" applyNumberFormat="1" applyFont="1" applyFill="1" applyBorder="1" applyAlignment="1">
      <alignment horizontal="center"/>
    </xf>
    <xf numFmtId="10" fontId="38" fillId="0" borderId="0" xfId="41" applyNumberFormat="1" applyFont="1" applyFill="1" applyBorder="1" applyAlignment="1">
      <alignment horizontal="center"/>
    </xf>
    <xf numFmtId="0" fontId="1" fillId="0" borderId="0" xfId="0" applyFont="1" applyFill="1" applyAlignment="1">
      <alignment vertical="top" wrapText="1"/>
    </xf>
    <xf numFmtId="0" fontId="5" fillId="0" borderId="0" xfId="11" applyFont="1" applyFill="1" applyBorder="1" applyAlignment="1">
      <alignment horizontal="center" wrapText="1"/>
    </xf>
    <xf numFmtId="3" fontId="1" fillId="0" borderId="0" xfId="0" applyNumberFormat="1" applyFont="1" applyFill="1"/>
    <xf numFmtId="0" fontId="35"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wrapText="1"/>
    </xf>
    <xf numFmtId="1" fontId="5" fillId="0" borderId="27" xfId="9" applyNumberFormat="1" applyFont="1" applyFill="1" applyBorder="1" applyAlignment="1">
      <alignment horizontal="center" wrapText="1"/>
    </xf>
    <xf numFmtId="3" fontId="1" fillId="0" borderId="48" xfId="1" applyNumberFormat="1" applyFont="1" applyFill="1" applyBorder="1" applyAlignment="1">
      <alignment horizontal="center"/>
    </xf>
    <xf numFmtId="1" fontId="5" fillId="0" borderId="2" xfId="9" applyNumberFormat="1" applyFont="1" applyFill="1" applyBorder="1" applyAlignment="1">
      <alignment horizontal="center" wrapText="1"/>
    </xf>
    <xf numFmtId="3" fontId="1" fillId="0" borderId="19" xfId="1" applyNumberFormat="1" applyFont="1" applyFill="1" applyBorder="1" applyAlignment="1">
      <alignment horizontal="center"/>
    </xf>
    <xf numFmtId="3" fontId="1" fillId="0" borderId="3" xfId="1" applyNumberFormat="1" applyFont="1" applyFill="1" applyBorder="1" applyAlignment="1">
      <alignment horizontal="center"/>
    </xf>
    <xf numFmtId="3" fontId="1" fillId="0" borderId="7" xfId="1" applyNumberFormat="1" applyFont="1" applyFill="1" applyBorder="1" applyAlignment="1">
      <alignment horizontal="center"/>
    </xf>
    <xf numFmtId="0" fontId="11" fillId="0" borderId="0" xfId="3" applyAlignment="1" applyProtection="1">
      <alignment wrapText="1"/>
    </xf>
    <xf numFmtId="0" fontId="44" fillId="0" borderId="0" xfId="0" applyFont="1" applyFill="1"/>
    <xf numFmtId="3" fontId="4" fillId="0" borderId="52" xfId="1" applyNumberFormat="1" applyFont="1" applyFill="1" applyBorder="1" applyAlignment="1">
      <alignment horizontal="center"/>
    </xf>
    <xf numFmtId="3" fontId="4" fillId="0" borderId="64" xfId="1" applyNumberFormat="1" applyFont="1" applyFill="1" applyBorder="1" applyAlignment="1">
      <alignment horizontal="center"/>
    </xf>
    <xf numFmtId="3" fontId="13" fillId="0" borderId="46" xfId="10" applyNumberFormat="1" applyFont="1" applyFill="1" applyBorder="1" applyAlignment="1">
      <alignment horizontal="center"/>
    </xf>
    <xf numFmtId="3" fontId="13" fillId="0" borderId="34" xfId="10" applyNumberFormat="1" applyFont="1" applyFill="1" applyBorder="1" applyAlignment="1">
      <alignment horizontal="center"/>
    </xf>
    <xf numFmtId="0" fontId="2" fillId="0" borderId="37" xfId="0" applyFont="1" applyFill="1" applyBorder="1" applyAlignment="1">
      <alignment horizontal="center" wrapText="1"/>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8" xfId="0" applyFont="1" applyFill="1" applyBorder="1" applyAlignment="1">
      <alignment horizontal="center" wrapText="1"/>
    </xf>
    <xf numFmtId="3" fontId="13" fillId="0" borderId="37" xfId="10" applyNumberFormat="1" applyFont="1" applyFill="1" applyBorder="1" applyAlignment="1">
      <alignment horizontal="center"/>
    </xf>
    <xf numFmtId="165" fontId="1" fillId="0" borderId="32" xfId="38" applyNumberFormat="1" applyFont="1" applyFill="1" applyBorder="1" applyAlignment="1">
      <alignment horizontal="center"/>
    </xf>
    <xf numFmtId="0" fontId="2" fillId="0" borderId="0" xfId="0" applyFont="1" applyFill="1" applyBorder="1" applyAlignment="1">
      <alignment horizontal="center"/>
    </xf>
    <xf numFmtId="165" fontId="2" fillId="0" borderId="0" xfId="38" applyNumberFormat="1" applyFont="1" applyFill="1" applyBorder="1" applyAlignment="1">
      <alignment horizontal="center"/>
    </xf>
    <xf numFmtId="0" fontId="2" fillId="0" borderId="0" xfId="0" applyFont="1" applyFill="1" applyBorder="1" applyAlignment="1">
      <alignment horizontal="center" wrapText="1"/>
    </xf>
    <xf numFmtId="3" fontId="1" fillId="0" borderId="0" xfId="1" applyNumberFormat="1" applyFont="1" applyFill="1" applyBorder="1" applyAlignment="1">
      <alignment horizontal="center" wrapText="1"/>
    </xf>
    <xf numFmtId="0" fontId="13" fillId="0" borderId="0" xfId="11" applyFont="1" applyFill="1" applyBorder="1" applyAlignment="1">
      <alignment horizontal="center" wrapText="1"/>
    </xf>
    <xf numFmtId="3" fontId="4" fillId="0" borderId="0" xfId="1" applyNumberFormat="1" applyFont="1" applyFill="1" applyBorder="1" applyAlignment="1">
      <alignment horizontal="center" wrapText="1"/>
    </xf>
    <xf numFmtId="3" fontId="1" fillId="0" borderId="0" xfId="0" applyNumberFormat="1" applyFont="1" applyAlignment="1">
      <alignment horizontal="right"/>
    </xf>
    <xf numFmtId="3" fontId="1" fillId="0" borderId="0" xfId="0" applyNumberFormat="1" applyFont="1"/>
    <xf numFmtId="3" fontId="23" fillId="0" borderId="0" xfId="30" applyNumberFormat="1" applyFont="1" applyFill="1" applyBorder="1" applyAlignment="1">
      <alignment horizontal="center" wrapText="1"/>
    </xf>
    <xf numFmtId="0" fontId="23" fillId="0" borderId="10" xfId="30" applyFont="1" applyFill="1" applyBorder="1" applyAlignment="1">
      <alignment horizontal="center" wrapText="1"/>
    </xf>
    <xf numFmtId="0" fontId="1" fillId="0" borderId="19"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1" fillId="0" borderId="23" xfId="0" applyFont="1" applyFill="1" applyBorder="1" applyAlignment="1">
      <alignment horizontal="center"/>
    </xf>
    <xf numFmtId="0" fontId="0" fillId="0" borderId="22" xfId="0" applyFill="1" applyBorder="1" applyAlignment="1">
      <alignment horizontal="center"/>
    </xf>
    <xf numFmtId="0" fontId="0" fillId="0" borderId="9" xfId="0" applyFill="1" applyBorder="1" applyAlignment="1">
      <alignment horizontal="center"/>
    </xf>
    <xf numFmtId="0" fontId="1" fillId="0" borderId="0" xfId="0" applyFont="1" applyBorder="1" applyAlignment="1">
      <alignment horizontal="center"/>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25" fillId="0" borderId="0" xfId="21" applyFont="1" applyFill="1" applyBorder="1" applyAlignment="1">
      <alignment horizontal="center"/>
    </xf>
    <xf numFmtId="0" fontId="25" fillId="0" borderId="0" xfId="40" applyFont="1" applyFill="1" applyBorder="1" applyAlignment="1">
      <alignment horizontal="center"/>
    </xf>
    <xf numFmtId="0" fontId="25" fillId="0" borderId="0" xfId="47" applyFont="1" applyFill="1" applyBorder="1" applyAlignment="1">
      <alignment horizontal="center"/>
    </xf>
    <xf numFmtId="0" fontId="45" fillId="0" borderId="0" xfId="48" applyFill="1" applyBorder="1"/>
    <xf numFmtId="165" fontId="1" fillId="0" borderId="0" xfId="38" applyNumberFormat="1" applyFont="1"/>
    <xf numFmtId="3" fontId="43"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35" fillId="0" borderId="61" xfId="0" applyFont="1" applyBorder="1" applyAlignment="1">
      <alignment vertical="center"/>
    </xf>
    <xf numFmtId="0" fontId="35" fillId="0" borderId="63" xfId="0" applyFont="1" applyBorder="1" applyAlignment="1">
      <alignment vertical="center"/>
    </xf>
    <xf numFmtId="0" fontId="35" fillId="0" borderId="62" xfId="0" applyFont="1" applyBorder="1" applyAlignment="1">
      <alignment vertical="center"/>
    </xf>
    <xf numFmtId="0" fontId="48" fillId="0" borderId="68" xfId="50" applyFont="1" applyFill="1" applyBorder="1" applyAlignment="1">
      <alignment horizontal="right" wrapText="1"/>
    </xf>
    <xf numFmtId="0" fontId="49" fillId="0" borderId="0" xfId="0" applyFont="1" applyBorder="1" applyAlignment="1">
      <alignment horizontal="right" wrapText="1"/>
    </xf>
    <xf numFmtId="0" fontId="48" fillId="0" borderId="0" xfId="50" applyFont="1" applyFill="1" applyBorder="1" applyAlignment="1">
      <alignment horizontal="right" wrapText="1"/>
    </xf>
    <xf numFmtId="0" fontId="48" fillId="0" borderId="0" xfId="35" applyFont="1" applyFill="1" applyBorder="1" applyAlignment="1">
      <alignment horizontal="right" wrapText="1"/>
    </xf>
    <xf numFmtId="0" fontId="35" fillId="0" borderId="0" xfId="0" applyFont="1" applyFill="1" applyBorder="1" applyAlignment="1">
      <alignment vertical="center"/>
    </xf>
    <xf numFmtId="0" fontId="0" fillId="0" borderId="0" xfId="0" applyAlignment="1">
      <alignment horizontal="right"/>
    </xf>
    <xf numFmtId="0" fontId="51" fillId="8" borderId="4" xfId="51" applyFont="1" applyFill="1" applyBorder="1" applyAlignment="1">
      <alignment horizontal="center"/>
    </xf>
    <xf numFmtId="0" fontId="51" fillId="0" borderId="1" xfId="51" applyFont="1" applyFill="1" applyBorder="1" applyAlignment="1">
      <alignment wrapText="1"/>
    </xf>
    <xf numFmtId="0" fontId="51" fillId="0" borderId="1" xfId="51" applyFont="1" applyFill="1" applyBorder="1" applyAlignment="1">
      <alignment horizontal="right" wrapText="1"/>
    </xf>
    <xf numFmtId="0" fontId="49" fillId="0" borderId="0" xfId="0" applyFont="1" applyBorder="1" applyAlignment="1">
      <alignment vertical="center" wrapText="1"/>
    </xf>
    <xf numFmtId="0" fontId="52" fillId="0" borderId="0" xfId="0" applyFont="1" applyBorder="1" applyAlignment="1">
      <alignment horizontal="right" vertical="center" wrapText="1"/>
    </xf>
    <xf numFmtId="0" fontId="52" fillId="0" borderId="0" xfId="0" applyFont="1" applyBorder="1" applyAlignment="1">
      <alignment horizontal="center" vertical="center" wrapText="1"/>
    </xf>
    <xf numFmtId="0" fontId="53" fillId="0" borderId="0" xfId="0" applyFont="1" applyBorder="1" applyAlignment="1">
      <alignment vertical="center" wrapText="1"/>
    </xf>
    <xf numFmtId="0" fontId="54" fillId="0" borderId="70" xfId="0" applyFont="1" applyBorder="1" applyAlignment="1">
      <alignment horizontal="center" vertical="center" wrapText="1"/>
    </xf>
    <xf numFmtId="0" fontId="54" fillId="0" borderId="70" xfId="0" applyFont="1" applyBorder="1" applyAlignment="1">
      <alignment horizontal="left" vertical="center"/>
    </xf>
    <xf numFmtId="0" fontId="2" fillId="0" borderId="0" xfId="0" applyFont="1" applyAlignment="1">
      <alignment vertical="center"/>
    </xf>
    <xf numFmtId="0" fontId="1" fillId="0" borderId="0" xfId="0" applyFont="1" applyAlignment="1">
      <alignment vertical="center"/>
    </xf>
    <xf numFmtId="165" fontId="1" fillId="0" borderId="0" xfId="38" applyNumberFormat="1" applyFont="1" applyFill="1"/>
    <xf numFmtId="167" fontId="1" fillId="0" borderId="0" xfId="49" applyNumberFormat="1" applyFont="1" applyFill="1"/>
    <xf numFmtId="0" fontId="43" fillId="0" borderId="61"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35" fillId="0" borderId="0" xfId="0" applyFont="1" applyFill="1" applyAlignment="1">
      <alignment vertical="center"/>
    </xf>
    <xf numFmtId="3" fontId="1" fillId="0" borderId="0" xfId="0" applyNumberFormat="1" applyFont="1" applyFill="1" applyAlignment="1">
      <alignment horizontal="right"/>
    </xf>
    <xf numFmtId="0" fontId="52" fillId="0" borderId="0" xfId="0" applyFont="1" applyFill="1" applyBorder="1" applyAlignment="1">
      <alignment horizontal="center" vertical="center" wrapText="1"/>
    </xf>
    <xf numFmtId="0" fontId="54" fillId="0" borderId="70" xfId="0" applyFont="1" applyFill="1" applyBorder="1" applyAlignment="1">
      <alignment horizontal="center" vertical="center" wrapText="1"/>
    </xf>
    <xf numFmtId="0" fontId="0" fillId="0" borderId="71" xfId="0" applyBorder="1"/>
    <xf numFmtId="0" fontId="1" fillId="0" borderId="71" xfId="0" applyFont="1" applyBorder="1"/>
    <xf numFmtId="3" fontId="1" fillId="0" borderId="71" xfId="0" applyNumberFormat="1" applyFont="1" applyFill="1" applyBorder="1"/>
    <xf numFmtId="166" fontId="1" fillId="0" borderId="0" xfId="38" applyNumberFormat="1" applyFont="1"/>
    <xf numFmtId="3" fontId="1" fillId="0" borderId="40" xfId="1" applyNumberFormat="1" applyFont="1" applyFill="1" applyBorder="1" applyAlignment="1">
      <alignment horizontal="center"/>
    </xf>
    <xf numFmtId="3" fontId="4" fillId="0" borderId="46" xfId="1" applyNumberFormat="1" applyFont="1" applyFill="1" applyBorder="1" applyAlignment="1">
      <alignment horizontal="center"/>
    </xf>
    <xf numFmtId="3" fontId="4" fillId="0" borderId="34" xfId="1" applyNumberFormat="1" applyFont="1" applyFill="1" applyBorder="1" applyAlignment="1">
      <alignment horizontal="center"/>
    </xf>
    <xf numFmtId="0" fontId="25" fillId="0" borderId="19" xfId="52" applyFont="1" applyFill="1" applyBorder="1" applyAlignment="1">
      <alignment horizontal="center" wrapText="1"/>
    </xf>
    <xf numFmtId="0" fontId="25" fillId="0" borderId="3" xfId="52" applyFont="1" applyFill="1" applyBorder="1" applyAlignment="1">
      <alignment horizontal="center" wrapText="1"/>
    </xf>
    <xf numFmtId="0" fontId="25" fillId="0" borderId="5" xfId="52" applyFont="1" applyFill="1" applyBorder="1" applyAlignment="1">
      <alignment horizontal="center" wrapText="1"/>
    </xf>
    <xf numFmtId="0" fontId="25" fillId="0" borderId="34" xfId="52" applyFont="1" applyFill="1" applyBorder="1" applyAlignment="1">
      <alignment horizontal="center" wrapText="1"/>
    </xf>
    <xf numFmtId="0" fontId="5" fillId="0" borderId="3" xfId="52" applyBorder="1" applyAlignment="1">
      <alignment horizontal="center"/>
    </xf>
    <xf numFmtId="0" fontId="5" fillId="0" borderId="23" xfId="52" applyBorder="1" applyAlignment="1">
      <alignment horizontal="center"/>
    </xf>
    <xf numFmtId="0" fontId="5" fillId="0" borderId="22" xfId="52" applyBorder="1" applyAlignment="1">
      <alignment horizontal="center"/>
    </xf>
    <xf numFmtId="0" fontId="5" fillId="0" borderId="9" xfId="52" applyBorder="1" applyAlignment="1">
      <alignment horizontal="center"/>
    </xf>
    <xf numFmtId="0" fontId="5" fillId="0" borderId="38" xfId="52" applyBorder="1" applyAlignment="1">
      <alignment horizontal="center"/>
    </xf>
    <xf numFmtId="0" fontId="25" fillId="0" borderId="9" xfId="52" applyFont="1" applyFill="1" applyBorder="1" applyAlignment="1">
      <alignment horizontal="center" wrapText="1"/>
    </xf>
    <xf numFmtId="3" fontId="2" fillId="0" borderId="10" xfId="31" applyNumberFormat="1" applyFont="1" applyFill="1" applyBorder="1" applyAlignment="1">
      <alignment horizontal="center"/>
    </xf>
    <xf numFmtId="3" fontId="2" fillId="0" borderId="67" xfId="31" applyNumberFormat="1" applyFont="1" applyFill="1" applyBorder="1" applyAlignment="1">
      <alignment horizontal="center"/>
    </xf>
    <xf numFmtId="3" fontId="1" fillId="0" borderId="5" xfId="1" applyNumberFormat="1" applyFont="1" applyFill="1" applyBorder="1" applyAlignment="1">
      <alignment horizontal="center"/>
    </xf>
    <xf numFmtId="3" fontId="1" fillId="0" borderId="23" xfId="1" applyNumberFormat="1" applyFont="1" applyFill="1" applyBorder="1" applyAlignment="1">
      <alignment horizontal="center"/>
    </xf>
    <xf numFmtId="3" fontId="1" fillId="0" borderId="22" xfId="1" applyNumberFormat="1" applyFont="1" applyFill="1" applyBorder="1" applyAlignment="1">
      <alignment horizontal="center"/>
    </xf>
    <xf numFmtId="3" fontId="1" fillId="0" borderId="41" xfId="1" applyNumberFormat="1" applyFont="1" applyFill="1" applyBorder="1" applyAlignment="1">
      <alignment horizontal="center"/>
    </xf>
    <xf numFmtId="3" fontId="1" fillId="0" borderId="9" xfId="1" applyNumberFormat="1" applyFont="1" applyFill="1" applyBorder="1" applyAlignment="1">
      <alignment horizontal="center"/>
    </xf>
    <xf numFmtId="3" fontId="1" fillId="0" borderId="11" xfId="1" applyNumberFormat="1" applyFont="1" applyFill="1" applyBorder="1" applyAlignment="1">
      <alignment horizontal="center"/>
    </xf>
    <xf numFmtId="3" fontId="2" fillId="0" borderId="13" xfId="1" applyNumberFormat="1" applyFont="1" applyFill="1" applyBorder="1" applyAlignment="1">
      <alignment horizontal="center"/>
    </xf>
    <xf numFmtId="3" fontId="1" fillId="0" borderId="31" xfId="1" applyNumberFormat="1" applyFont="1" applyFill="1" applyBorder="1" applyAlignment="1">
      <alignment horizontal="center"/>
    </xf>
    <xf numFmtId="3" fontId="1" fillId="0" borderId="72" xfId="1" applyNumberFormat="1" applyFont="1" applyFill="1" applyBorder="1" applyAlignment="1">
      <alignment horizontal="center"/>
    </xf>
    <xf numFmtId="3" fontId="1" fillId="0" borderId="30" xfId="1" applyNumberFormat="1" applyFont="1" applyFill="1" applyBorder="1" applyAlignment="1">
      <alignment horizontal="center"/>
    </xf>
    <xf numFmtId="3" fontId="1" fillId="0" borderId="32" xfId="1" applyNumberFormat="1" applyFont="1" applyFill="1" applyBorder="1" applyAlignment="1">
      <alignment horizontal="center"/>
    </xf>
    <xf numFmtId="0" fontId="2" fillId="0" borderId="23" xfId="31" applyFont="1" applyFill="1" applyBorder="1" applyAlignment="1">
      <alignment horizontal="center" vertical="top" wrapText="1"/>
    </xf>
    <xf numFmtId="0" fontId="2" fillId="0" borderId="22" xfId="31" applyFont="1" applyFill="1" applyBorder="1" applyAlignment="1">
      <alignment horizontal="center" vertical="top" wrapText="1"/>
    </xf>
    <xf numFmtId="0" fontId="2" fillId="0" borderId="9" xfId="31" applyFont="1" applyFill="1" applyBorder="1" applyAlignment="1">
      <alignment horizontal="center" vertical="top" wrapText="1"/>
    </xf>
    <xf numFmtId="0" fontId="56" fillId="8" borderId="4" xfId="53" applyFont="1" applyFill="1" applyBorder="1" applyAlignment="1">
      <alignment horizontal="center"/>
    </xf>
    <xf numFmtId="0" fontId="56" fillId="0" borderId="1" xfId="53" applyFont="1" applyFill="1" applyBorder="1" applyAlignment="1">
      <alignment horizontal="right" wrapText="1"/>
    </xf>
    <xf numFmtId="0" fontId="57" fillId="0" borderId="0" xfId="53"/>
    <xf numFmtId="0" fontId="25" fillId="0" borderId="1" xfId="54" applyFont="1" applyFill="1" applyBorder="1" applyAlignment="1">
      <alignment horizontal="center" wrapText="1"/>
    </xf>
    <xf numFmtId="164" fontId="4" fillId="0" borderId="0" xfId="1" applyNumberFormat="1" applyFont="1" applyFill="1"/>
    <xf numFmtId="166" fontId="2" fillId="0" borderId="10" xfId="38" applyNumberFormat="1" applyFont="1" applyFill="1" applyBorder="1" applyAlignment="1">
      <alignment horizontal="center"/>
    </xf>
    <xf numFmtId="0" fontId="23" fillId="0" borderId="13" xfId="30" applyFont="1" applyFill="1" applyBorder="1" applyAlignment="1">
      <alignment horizontal="center" wrapText="1"/>
    </xf>
    <xf numFmtId="0" fontId="1" fillId="0" borderId="7" xfId="0" applyFont="1" applyFill="1" applyBorder="1" applyAlignment="1">
      <alignment horizontal="center"/>
    </xf>
    <xf numFmtId="0" fontId="1" fillId="0" borderId="50" xfId="0" applyFont="1" applyFill="1" applyBorder="1" applyAlignment="1">
      <alignment horizontal="center"/>
    </xf>
    <xf numFmtId="0" fontId="23" fillId="0" borderId="13" xfId="30" applyFont="1" applyFill="1" applyBorder="1" applyAlignment="1">
      <alignment horizontal="center"/>
    </xf>
    <xf numFmtId="0" fontId="1" fillId="0" borderId="13" xfId="0" applyFont="1" applyBorder="1" applyAlignment="1">
      <alignment horizontal="center"/>
    </xf>
    <xf numFmtId="3" fontId="23" fillId="0" borderId="13" xfId="30" applyNumberFormat="1" applyFont="1" applyFill="1" applyBorder="1" applyAlignment="1">
      <alignment horizontal="center" wrapText="1"/>
    </xf>
    <xf numFmtId="0" fontId="0" fillId="0" borderId="0" xfId="0" applyAlignment="1">
      <alignment horizontal="left"/>
    </xf>
    <xf numFmtId="0" fontId="55" fillId="0" borderId="0" xfId="0" applyFont="1" applyAlignment="1">
      <alignment horizontal="left"/>
    </xf>
    <xf numFmtId="0" fontId="5" fillId="0" borderId="0" xfId="40" applyFont="1" applyFill="1" applyBorder="1"/>
    <xf numFmtId="0" fontId="25" fillId="0" borderId="0" xfId="48" applyFont="1" applyFill="1" applyBorder="1" applyAlignment="1">
      <alignment horizontal="right" wrapText="1"/>
    </xf>
    <xf numFmtId="0" fontId="1" fillId="0" borderId="0" xfId="0" applyFont="1" applyAlignment="1">
      <alignment horizontal="left" vertical="top" wrapText="1"/>
    </xf>
    <xf numFmtId="10" fontId="0" fillId="0" borderId="0" xfId="38" applyNumberFormat="1" applyFont="1"/>
    <xf numFmtId="3" fontId="0" fillId="0" borderId="0" xfId="0" applyNumberFormat="1" applyFill="1" applyBorder="1" applyAlignment="1">
      <alignment horizontal="center"/>
    </xf>
    <xf numFmtId="0" fontId="0" fillId="0" borderId="0" xfId="0" applyFill="1" applyBorder="1" applyAlignment="1">
      <alignment horizontal="center"/>
    </xf>
    <xf numFmtId="3" fontId="1" fillId="0" borderId="0" xfId="0" applyNumberFormat="1" applyFont="1" applyFill="1" applyBorder="1" applyAlignment="1">
      <alignment horizontal="center"/>
    </xf>
    <xf numFmtId="0" fontId="16" fillId="0" borderId="0" xfId="0" applyFont="1" applyAlignment="1">
      <alignment horizontal="center" vertical="center" wrapText="1"/>
    </xf>
    <xf numFmtId="0" fontId="16" fillId="0" borderId="0" xfId="0" applyFont="1" applyAlignment="1">
      <alignment vertical="center" wrapText="1"/>
    </xf>
    <xf numFmtId="14" fontId="16" fillId="0" borderId="0" xfId="0" applyNumberFormat="1" applyFont="1" applyAlignment="1">
      <alignment vertical="center" wrapText="1"/>
    </xf>
    <xf numFmtId="3" fontId="16" fillId="0" borderId="0" xfId="0" applyNumberFormat="1" applyFont="1" applyAlignment="1">
      <alignment horizontal="center" vertical="center" wrapText="1"/>
    </xf>
    <xf numFmtId="0" fontId="58" fillId="0" borderId="0" xfId="0" applyFont="1" applyAlignment="1">
      <alignment vertical="center" wrapText="1"/>
    </xf>
    <xf numFmtId="3" fontId="58" fillId="0" borderId="0" xfId="0" applyNumberFormat="1" applyFont="1" applyAlignment="1">
      <alignment horizontal="center" vertical="center" wrapText="1"/>
    </xf>
    <xf numFmtId="10" fontId="58" fillId="0" borderId="0" xfId="0" applyNumberFormat="1" applyFont="1" applyAlignment="1">
      <alignment horizontal="center" vertical="center" wrapText="1"/>
    </xf>
    <xf numFmtId="0" fontId="16" fillId="0" borderId="0" xfId="0" applyFont="1" applyAlignment="1">
      <alignment horizontal="right" vertical="center" wrapText="1"/>
    </xf>
    <xf numFmtId="3" fontId="16" fillId="0" borderId="0" xfId="0" applyNumberFormat="1" applyFont="1" applyAlignment="1">
      <alignment horizontal="right" vertical="center" wrapText="1"/>
    </xf>
    <xf numFmtId="10" fontId="16" fillId="0" borderId="0" xfId="0" applyNumberFormat="1" applyFont="1" applyAlignment="1">
      <alignment horizontal="right" vertical="center" wrapText="1"/>
    </xf>
    <xf numFmtId="0" fontId="43" fillId="0" borderId="0" xfId="0" applyFont="1" applyAlignment="1">
      <alignment vertical="center"/>
    </xf>
    <xf numFmtId="4" fontId="1" fillId="0" borderId="0" xfId="0" applyNumberFormat="1" applyFont="1" applyFill="1"/>
    <xf numFmtId="0" fontId="58" fillId="0" borderId="0" xfId="0" applyFont="1" applyAlignment="1">
      <alignment horizontal="right" vertical="center" wrapText="1"/>
    </xf>
    <xf numFmtId="0" fontId="59" fillId="0" borderId="1" xfId="55" applyFont="1" applyFill="1" applyBorder="1" applyAlignment="1">
      <alignment horizontal="right" wrapText="1"/>
    </xf>
    <xf numFmtId="0" fontId="59" fillId="0" borderId="0" xfId="55" applyFont="1" applyFill="1" applyBorder="1" applyAlignment="1">
      <alignment horizontal="center"/>
    </xf>
    <xf numFmtId="0" fontId="59" fillId="0" borderId="0" xfId="55" applyFont="1" applyFill="1" applyBorder="1" applyAlignment="1">
      <alignment horizontal="right" wrapText="1"/>
    </xf>
    <xf numFmtId="0" fontId="59" fillId="8" borderId="4" xfId="51" applyFont="1" applyFill="1" applyBorder="1" applyAlignment="1">
      <alignment horizontal="center"/>
    </xf>
    <xf numFmtId="0" fontId="59" fillId="8" borderId="4" xfId="51" applyFont="1" applyFill="1" applyBorder="1" applyAlignment="1">
      <alignment horizontal="right"/>
    </xf>
    <xf numFmtId="0" fontId="59" fillId="0" borderId="1" xfId="51" applyFont="1" applyFill="1" applyBorder="1" applyAlignment="1">
      <alignment wrapText="1"/>
    </xf>
    <xf numFmtId="0" fontId="59" fillId="0" borderId="1" xfId="51" applyFont="1" applyFill="1" applyBorder="1" applyAlignment="1">
      <alignment horizontal="right" wrapText="1"/>
    </xf>
    <xf numFmtId="0" fontId="48" fillId="0" borderId="69" xfId="51" applyFont="1" applyFill="1" applyBorder="1" applyAlignment="1">
      <alignment wrapText="1"/>
    </xf>
    <xf numFmtId="0" fontId="52" fillId="0" borderId="0" xfId="0" applyFont="1" applyBorder="1" applyAlignment="1">
      <alignment horizontal="left" vertical="center"/>
    </xf>
    <xf numFmtId="3" fontId="49" fillId="0" borderId="0" xfId="0" applyNumberFormat="1" applyFont="1" applyFill="1" applyBorder="1" applyAlignment="1">
      <alignment vertical="center" wrapText="1"/>
    </xf>
    <xf numFmtId="0" fontId="49" fillId="0" borderId="0" xfId="0" applyFont="1" applyFill="1" applyBorder="1" applyAlignment="1">
      <alignment horizontal="center" vertical="center" wrapText="1"/>
    </xf>
    <xf numFmtId="3" fontId="49" fillId="0" borderId="0" xfId="0" applyNumberFormat="1" applyFont="1" applyFill="1" applyBorder="1" applyAlignment="1">
      <alignment horizontal="center" vertical="center" wrapText="1"/>
    </xf>
    <xf numFmtId="3" fontId="53" fillId="0" borderId="0" xfId="0" applyNumberFormat="1" applyFont="1" applyFill="1" applyBorder="1" applyAlignment="1">
      <alignment vertical="center" wrapText="1"/>
    </xf>
    <xf numFmtId="3" fontId="53"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3" fontId="49" fillId="0" borderId="0" xfId="0" applyNumberFormat="1" applyFont="1" applyFill="1" applyAlignment="1">
      <alignment horizontal="center" vertical="center" wrapText="1"/>
    </xf>
    <xf numFmtId="3" fontId="49" fillId="0" borderId="0" xfId="0" applyNumberFormat="1" applyFont="1" applyFill="1" applyAlignment="1">
      <alignment horizontal="center" vertical="center"/>
    </xf>
    <xf numFmtId="0" fontId="35" fillId="0" borderId="0" xfId="0" applyFont="1" applyBorder="1" applyAlignment="1">
      <alignment vertical="center"/>
    </xf>
    <xf numFmtId="0" fontId="0" fillId="0" borderId="0" xfId="0" applyBorder="1"/>
    <xf numFmtId="0" fontId="16" fillId="0" borderId="0" xfId="0" applyFont="1" applyAlignment="1">
      <alignment horizontal="center" vertical="center" wrapText="1"/>
    </xf>
    <xf numFmtId="0" fontId="43" fillId="0" borderId="61" xfId="0" applyFont="1" applyBorder="1" applyAlignment="1">
      <alignment vertical="center" wrapText="1"/>
    </xf>
    <xf numFmtId="0" fontId="43" fillId="0" borderId="62" xfId="0" applyFont="1" applyBorder="1" applyAlignment="1">
      <alignment vertical="center" wrapText="1"/>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11" fillId="0" borderId="0" xfId="3" applyAlignment="1" applyProtection="1">
      <alignment wrapText="1"/>
    </xf>
    <xf numFmtId="0" fontId="4" fillId="0" borderId="0" xfId="0" applyFont="1" applyAlignment="1">
      <alignment horizontal="center" wrapText="1"/>
    </xf>
    <xf numFmtId="0" fontId="1" fillId="0" borderId="0" xfId="31" applyFont="1" applyFill="1" applyAlignment="1">
      <alignment horizontal="left" vertical="top" wrapText="1"/>
    </xf>
    <xf numFmtId="0" fontId="2" fillId="0" borderId="48" xfId="31" applyFont="1" applyFill="1" applyBorder="1" applyAlignment="1">
      <alignment horizontal="center" wrapText="1"/>
    </xf>
    <xf numFmtId="0" fontId="2" fillId="0" borderId="50" xfId="31" applyFont="1" applyFill="1" applyBorder="1" applyAlignment="1">
      <alignment horizontal="center" wrapText="1"/>
    </xf>
    <xf numFmtId="0" fontId="2" fillId="0" borderId="52" xfId="31" applyFont="1" applyFill="1" applyBorder="1" applyAlignment="1">
      <alignment horizontal="center" vertical="center" wrapText="1"/>
    </xf>
    <xf numFmtId="0" fontId="2" fillId="0" borderId="58" xfId="31" applyFont="1" applyFill="1" applyBorder="1" applyAlignment="1">
      <alignment horizontal="center" vertical="center" wrapText="1"/>
    </xf>
    <xf numFmtId="0" fontId="2" fillId="0" borderId="24" xfId="31" applyFont="1" applyFill="1" applyBorder="1" applyAlignment="1">
      <alignment horizontal="center"/>
    </xf>
    <xf numFmtId="0" fontId="2" fillId="0" borderId="25" xfId="31" applyFont="1" applyFill="1" applyBorder="1" applyAlignment="1">
      <alignment horizontal="center"/>
    </xf>
    <xf numFmtId="0" fontId="2" fillId="0" borderId="8" xfId="31" applyFont="1" applyFill="1" applyBorder="1" applyAlignment="1">
      <alignment horizontal="center"/>
    </xf>
    <xf numFmtId="0" fontId="2" fillId="0" borderId="49" xfId="31" applyFont="1" applyFill="1" applyBorder="1" applyAlignment="1">
      <alignment horizontal="center"/>
    </xf>
    <xf numFmtId="0" fontId="2" fillId="0" borderId="56" xfId="31" applyFont="1" applyFill="1" applyBorder="1" applyAlignment="1">
      <alignment horizontal="center"/>
    </xf>
    <xf numFmtId="0" fontId="2" fillId="0" borderId="0" xfId="31" applyFont="1" applyFill="1" applyAlignment="1">
      <alignment horizontal="left" vertical="top" wrapText="1"/>
    </xf>
    <xf numFmtId="0" fontId="1" fillId="0" borderId="0" xfId="0" applyFont="1" applyFill="1" applyAlignment="1">
      <alignment horizontal="left" wrapText="1"/>
    </xf>
    <xf numFmtId="0" fontId="2" fillId="0" borderId="54" xfId="0" applyFont="1" applyFill="1" applyBorder="1" applyAlignment="1">
      <alignment horizontal="center" wrapText="1"/>
    </xf>
    <xf numFmtId="0" fontId="2" fillId="0" borderId="55"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57" xfId="0" applyFont="1" applyFill="1" applyBorder="1" applyAlignment="1">
      <alignment horizontal="center" vertical="top" wrapText="1"/>
    </xf>
    <xf numFmtId="0" fontId="2" fillId="0" borderId="51" xfId="0" applyFont="1" applyFill="1" applyBorder="1" applyAlignment="1">
      <alignment horizontal="center" vertical="top" wrapText="1"/>
    </xf>
    <xf numFmtId="0" fontId="0" fillId="0" borderId="3" xfId="0" applyBorder="1" applyAlignment="1">
      <alignment horizontal="center"/>
    </xf>
    <xf numFmtId="0" fontId="1" fillId="0" borderId="0" xfId="31" applyFont="1" applyFill="1" applyAlignment="1">
      <alignment horizontal="left" wrapText="1"/>
    </xf>
    <xf numFmtId="0" fontId="4" fillId="0" borderId="0" xfId="31" applyFont="1" applyFill="1" applyAlignment="1">
      <alignment horizontal="left" wrapText="1"/>
    </xf>
    <xf numFmtId="0" fontId="2" fillId="0" borderId="54" xfId="31" applyFont="1" applyFill="1" applyBorder="1" applyAlignment="1">
      <alignment horizontal="center" wrapText="1"/>
    </xf>
    <xf numFmtId="0" fontId="2" fillId="0" borderId="60" xfId="31" applyFont="1" applyFill="1" applyBorder="1" applyAlignment="1">
      <alignment horizontal="center" wrapText="1"/>
    </xf>
    <xf numFmtId="0" fontId="2" fillId="0" borderId="59" xfId="0" applyFont="1" applyFill="1" applyBorder="1" applyAlignment="1">
      <alignment horizontal="center" vertical="top" wrapText="1"/>
    </xf>
    <xf numFmtId="0" fontId="2" fillId="0" borderId="65" xfId="0" applyFont="1" applyFill="1" applyBorder="1" applyAlignment="1">
      <alignment horizontal="center" vertical="top" wrapText="1"/>
    </xf>
    <xf numFmtId="0" fontId="2" fillId="0" borderId="66" xfId="0" applyFont="1" applyFill="1" applyBorder="1" applyAlignment="1">
      <alignment horizontal="center" vertical="top" wrapText="1"/>
    </xf>
    <xf numFmtId="0" fontId="2" fillId="0" borderId="49" xfId="0" applyFont="1" applyFill="1" applyBorder="1" applyAlignment="1">
      <alignment horizontal="center" vertical="top" wrapText="1"/>
    </xf>
    <xf numFmtId="0" fontId="2" fillId="0" borderId="56" xfId="0" applyFont="1" applyFill="1" applyBorder="1" applyAlignment="1">
      <alignment horizontal="center" vertical="top" wrapText="1"/>
    </xf>
    <xf numFmtId="0" fontId="2" fillId="0" borderId="5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7" fillId="0" borderId="0" xfId="0" applyFont="1" applyFill="1" applyAlignment="1">
      <alignment horizontal="left" vertical="top" wrapText="1"/>
    </xf>
    <xf numFmtId="0" fontId="2" fillId="0" borderId="46"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8" xfId="0" applyFont="1" applyFill="1" applyBorder="1" applyAlignment="1">
      <alignment horizontal="center" wrapText="1"/>
    </xf>
    <xf numFmtId="0" fontId="2" fillId="0" borderId="50" xfId="0" applyFont="1" applyFill="1" applyBorder="1" applyAlignment="1">
      <alignment horizontal="center" wrapText="1"/>
    </xf>
    <xf numFmtId="0" fontId="9" fillId="0" borderId="0" xfId="0" applyFont="1" applyFill="1" applyAlignment="1">
      <alignment horizontal="left" wrapText="1"/>
    </xf>
    <xf numFmtId="0" fontId="6" fillId="7" borderId="24"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8" xfId="0" applyFont="1" applyFill="1" applyBorder="1" applyAlignment="1">
      <alignment horizontal="center" vertical="top" wrapText="1"/>
    </xf>
    <xf numFmtId="0" fontId="6" fillId="7" borderId="46" xfId="0" applyFont="1" applyFill="1" applyBorder="1" applyAlignment="1">
      <alignment horizontal="center" vertical="top" wrapText="1"/>
    </xf>
    <xf numFmtId="0" fontId="6" fillId="7" borderId="48" xfId="0" applyFont="1" applyFill="1" applyBorder="1" applyAlignment="1">
      <alignment horizontal="center" wrapText="1"/>
    </xf>
    <xf numFmtId="0" fontId="6" fillId="7" borderId="50" xfId="0" applyFont="1" applyFill="1" applyBorder="1" applyAlignment="1">
      <alignment horizontal="center" wrapText="1"/>
    </xf>
    <xf numFmtId="0" fontId="6" fillId="7" borderId="39" xfId="0" applyFont="1" applyFill="1" applyBorder="1" applyAlignment="1">
      <alignment horizontal="center" vertical="top" wrapText="1"/>
    </xf>
    <xf numFmtId="0" fontId="9" fillId="0" borderId="0" xfId="0" applyFont="1" applyFill="1" applyAlignment="1">
      <alignment wrapText="1"/>
    </xf>
    <xf numFmtId="0" fontId="7" fillId="0" borderId="0" xfId="0" applyFont="1" applyFill="1" applyAlignment="1">
      <alignment horizontal="left" wrapText="1"/>
    </xf>
    <xf numFmtId="0" fontId="2" fillId="0" borderId="2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7" fillId="0" borderId="0" xfId="0" applyFont="1" applyFill="1" applyAlignment="1">
      <alignment horizontal="center" wrapText="1"/>
    </xf>
    <xf numFmtId="0" fontId="2" fillId="0" borderId="2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49" xfId="0" applyFont="1" applyFill="1" applyBorder="1" applyAlignment="1">
      <alignment horizontal="center" wrapText="1"/>
    </xf>
    <xf numFmtId="0" fontId="2" fillId="0" borderId="53" xfId="0" applyFont="1" applyFill="1" applyBorder="1" applyAlignment="1">
      <alignment horizontal="center" wrapText="1"/>
    </xf>
    <xf numFmtId="0" fontId="2" fillId="0" borderId="16" xfId="0" applyFont="1" applyFill="1" applyBorder="1" applyAlignment="1">
      <alignment horizontal="center" vertical="top" wrapText="1"/>
    </xf>
    <xf numFmtId="0" fontId="2" fillId="0" borderId="24"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Alignment="1">
      <alignment horizontal="left" wrapText="1"/>
    </xf>
    <xf numFmtId="0" fontId="2" fillId="0" borderId="28" xfId="0" applyFont="1" applyFill="1" applyBorder="1" applyAlignment="1">
      <alignment horizontal="center" wrapText="1"/>
    </xf>
    <xf numFmtId="0" fontId="1"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center"/>
    </xf>
  </cellXfs>
  <cellStyles count="56">
    <cellStyle name="Comma" xfId="1" builtinId="3"/>
    <cellStyle name="Comma 2" xfId="2" xr:uid="{00000000-0005-0000-0000-000001000000}"/>
    <cellStyle name="Currency" xfId="49" builtinId="4"/>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4" xfId="7" xr:uid="{00000000-0005-0000-0000-000008000000}"/>
    <cellStyle name="Normal_#s for report text" xfId="55" xr:uid="{00000000-0005-0000-0000-000009000000}"/>
    <cellStyle name="Normal_(1) Tests" xfId="8" xr:uid="{00000000-0005-0000-0000-00000A000000}"/>
    <cellStyle name="Normal_(1) Total Tests" xfId="52" xr:uid="{00000000-0005-0000-0000-00000B000000}"/>
    <cellStyle name="Normal_(1) VINs with diesel" xfId="9" xr:uid="{00000000-0005-0000-0000-00000C000000}"/>
    <cellStyle name="Normal_(2)(Diesel)" xfId="10" xr:uid="{00000000-0005-0000-0000-00000D000000}"/>
    <cellStyle name="Normal_(2)(i) MA31" xfId="11" xr:uid="{00000000-0005-0000-0000-00000E000000}"/>
    <cellStyle name="Normal_(2)(i) OBD" xfId="12" xr:uid="{00000000-0005-0000-0000-00000F000000}"/>
    <cellStyle name="Normal_(2)(i) OBD_1" xfId="13" xr:uid="{00000000-0005-0000-0000-000010000000}"/>
    <cellStyle name="Normal_(2)(i) OBD_2" xfId="14" xr:uid="{00000000-0005-0000-0000-000011000000}"/>
    <cellStyle name="Normal_(2)(i) Trans" xfId="15" xr:uid="{00000000-0005-0000-0000-000012000000}"/>
    <cellStyle name="Normal_(2)(ii) OBD_1" xfId="16" xr:uid="{00000000-0005-0000-0000-000013000000}"/>
    <cellStyle name="Normal_(2)(ii) OBD_2" xfId="41" xr:uid="{00000000-0005-0000-0000-000014000000}"/>
    <cellStyle name="Normal_(2)(iii) OBD" xfId="17" xr:uid="{00000000-0005-0000-0000-000015000000}"/>
    <cellStyle name="Normal_(2)(iii) OBD_1" xfId="18" xr:uid="{00000000-0005-0000-0000-000016000000}"/>
    <cellStyle name="Normal_(2)(iii) OBD_3" xfId="42" xr:uid="{00000000-0005-0000-0000-000017000000}"/>
    <cellStyle name="Normal_(2)(iv) OBD" xfId="19" xr:uid="{00000000-0005-0000-0000-000018000000}"/>
    <cellStyle name="Normal_(2)(iv) OBD_2" xfId="43" xr:uid="{00000000-0005-0000-0000-000019000000}"/>
    <cellStyle name="Normal_(2)(vi) No Outcome" xfId="20" xr:uid="{00000000-0005-0000-0000-00001A000000}"/>
    <cellStyle name="Normal_(2)(vi) No Outcome_1" xfId="40" xr:uid="{00000000-0005-0000-0000-00001B000000}"/>
    <cellStyle name="Normal_(2)(vi) No Outcome_2" xfId="21" xr:uid="{00000000-0005-0000-0000-00001C000000}"/>
    <cellStyle name="Normal_(2)(vi) No Outcome_3" xfId="47" xr:uid="{00000000-0005-0000-0000-00001D000000}"/>
    <cellStyle name="Normal_(2)(vi) No Outcome_4" xfId="48" xr:uid="{00000000-0005-0000-0000-00001E000000}"/>
    <cellStyle name="Normal_(2)(xi) Pass OBD" xfId="44" xr:uid="{00000000-0005-0000-0000-00001F000000}"/>
    <cellStyle name="Normal_(2)(xi) Pass OBD_1" xfId="22" xr:uid="{00000000-0005-0000-0000-000020000000}"/>
    <cellStyle name="Normal_(2)(xi) Pass OBD_2" xfId="23" xr:uid="{00000000-0005-0000-0000-000021000000}"/>
    <cellStyle name="Normal_(2)(xii) Fail OBD" xfId="24" xr:uid="{00000000-0005-0000-0000-000022000000}"/>
    <cellStyle name="Normal_(2)(xii) Fail OBD_1" xfId="25" xr:uid="{00000000-0005-0000-0000-000023000000}"/>
    <cellStyle name="Normal_(2)(xix) MIL on no DTCs" xfId="26" xr:uid="{00000000-0005-0000-0000-000024000000}"/>
    <cellStyle name="Normal_(2)(xix) MIL on no DTCs_2" xfId="45" xr:uid="{00000000-0005-0000-0000-000025000000}"/>
    <cellStyle name="Normal_(2)(xxi) MIL on w DTCs" xfId="53" xr:uid="{00000000-0005-0000-0000-000026000000}"/>
    <cellStyle name="Normal_(2)(xxi) MIL on w DTCs " xfId="27" xr:uid="{00000000-0005-0000-0000-000027000000}"/>
    <cellStyle name="Normal_(2)(xxii) MIL off no DTCs " xfId="28" xr:uid="{00000000-0005-0000-0000-000028000000}"/>
    <cellStyle name="Normal_(2)(xxiii) Not Ready Failures" xfId="46" xr:uid="{00000000-0005-0000-0000-000029000000}"/>
    <cellStyle name="Normal_(2)(xxiii) Not Ready Turnaways_1" xfId="29" xr:uid="{00000000-0005-0000-0000-00002A000000}"/>
    <cellStyle name="Normal_(2)(xxiv)OBD Exceptions" xfId="30" xr:uid="{00000000-0005-0000-0000-00002B000000}"/>
    <cellStyle name="Normal_2003_EPA_Test_Data_Report_Tables_DRAFT_2_Formatted" xfId="31" xr:uid="{00000000-0005-0000-0000-00002C000000}"/>
    <cellStyle name="Normal_Alternative OBD Tests" xfId="54" xr:uid="{00000000-0005-0000-0000-00002D000000}"/>
    <cellStyle name="Normal_Diesel results 2003" xfId="32" xr:uid="{00000000-0005-0000-0000-00002E000000}"/>
    <cellStyle name="Normal_NoKnownOut_InitialFailed_Paul" xfId="33" xr:uid="{00000000-0005-0000-0000-00002F000000}"/>
    <cellStyle name="Normal_QA" xfId="34" xr:uid="{00000000-0005-0000-0000-000030000000}"/>
    <cellStyle name="Normal_query results" xfId="51" xr:uid="{00000000-0005-0000-0000-000031000000}"/>
    <cellStyle name="Normal_Sheet1" xfId="35" xr:uid="{00000000-0005-0000-0000-000032000000}"/>
    <cellStyle name="Normal_Sheet2" xfId="36" xr:uid="{00000000-0005-0000-0000-000033000000}"/>
    <cellStyle name="Normal_Summary" xfId="50" xr:uid="{00000000-0005-0000-0000-000034000000}"/>
    <cellStyle name="Normal_worksheet" xfId="37" xr:uid="{00000000-0005-0000-0000-000035000000}"/>
    <cellStyle name="Percent" xfId="38" builtinId="5"/>
    <cellStyle name="Percent 2" xfId="39" xr:uid="{00000000-0005-0000-0000-00003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OBD'!$V$10:$V$25</c:f>
              <c:numCache>
                <c:formatCode>0.0%</c:formatCode>
                <c:ptCount val="16"/>
                <c:pt idx="0">
                  <c:v>0.16309714254192409</c:v>
                </c:pt>
                <c:pt idx="1">
                  <c:v>0.13024893135529295</c:v>
                </c:pt>
                <c:pt idx="2">
                  <c:v>0.10949474667753446</c:v>
                </c:pt>
                <c:pt idx="3">
                  <c:v>9.3771895869979568E-2</c:v>
                </c:pt>
                <c:pt idx="4">
                  <c:v>7.1207038143663401E-2</c:v>
                </c:pt>
                <c:pt idx="5">
                  <c:v>6.186132980648059E-2</c:v>
                </c:pt>
                <c:pt idx="6">
                  <c:v>4.9849100892819714E-2</c:v>
                </c:pt>
                <c:pt idx="7">
                  <c:v>4.0210129288110692E-2</c:v>
                </c:pt>
                <c:pt idx="8">
                  <c:v>3.6322970252739881E-2</c:v>
                </c:pt>
                <c:pt idx="9">
                  <c:v>3.1166006476857796E-2</c:v>
                </c:pt>
                <c:pt idx="10">
                  <c:v>2.4994640402537297E-2</c:v>
                </c:pt>
                <c:pt idx="11">
                  <c:v>2.4433538995868968E-2</c:v>
                </c:pt>
                <c:pt idx="12">
                  <c:v>1.603156623673609E-2</c:v>
                </c:pt>
                <c:pt idx="13">
                  <c:v>1.1807012986254826E-2</c:v>
                </c:pt>
                <c:pt idx="14">
                  <c:v>2.3344639433711841E-2</c:v>
                </c:pt>
                <c:pt idx="15">
                  <c:v>0.23341836734693877</c:v>
                </c:pt>
              </c:numCache>
            </c:numRef>
          </c:val>
          <c:smooth val="0"/>
          <c:extLst>
            <c:ext xmlns:c16="http://schemas.microsoft.com/office/drawing/2014/chart" uri="{C3380CC4-5D6E-409C-BE32-E72D297353CC}">
              <c16:uniqueId val="{00000000-D678-4621-89A6-8E84744CDB2B}"/>
            </c:ext>
          </c:extLst>
        </c:ser>
        <c:dLbls>
          <c:showLegendKey val="0"/>
          <c:showVal val="0"/>
          <c:showCatName val="0"/>
          <c:showSerName val="0"/>
          <c:showPercent val="0"/>
          <c:showBubbleSize val="0"/>
        </c:dLbls>
        <c:smooth val="0"/>
        <c:axId val="48526848"/>
        <c:axId val="48528768"/>
      </c:lineChart>
      <c:catAx>
        <c:axId val="48526848"/>
        <c:scaling>
          <c:orientation val="minMax"/>
        </c:scaling>
        <c:delete val="0"/>
        <c:axPos val="b"/>
        <c:title>
          <c:tx>
            <c:rich>
              <a:bodyPr/>
              <a:lstStyle/>
              <a:p>
                <a:pPr>
                  <a:defRPr/>
                </a:pPr>
                <a:r>
                  <a:rPr lang="en-US"/>
                  <a:t>Model Year</a:t>
                </a:r>
              </a:p>
            </c:rich>
          </c:tx>
          <c:overlay val="0"/>
        </c:title>
        <c:numFmt formatCode="General" sourceLinked="1"/>
        <c:majorTickMark val="out"/>
        <c:minorTickMark val="none"/>
        <c:tickLblPos val="nextTo"/>
        <c:crossAx val="48528768"/>
        <c:crosses val="autoZero"/>
        <c:auto val="1"/>
        <c:lblAlgn val="ctr"/>
        <c:lblOffset val="100"/>
        <c:noMultiLvlLbl val="0"/>
      </c:catAx>
      <c:valAx>
        <c:axId val="48528768"/>
        <c:scaling>
          <c:orientation val="minMax"/>
        </c:scaling>
        <c:delete val="0"/>
        <c:axPos val="l"/>
        <c:majorGridlines/>
        <c:title>
          <c:tx>
            <c:rich>
              <a:bodyPr rot="-5400000" vert="horz"/>
              <a:lstStyle/>
              <a:p>
                <a:pPr>
                  <a:defRPr/>
                </a:pPr>
                <a:r>
                  <a:rPr lang="en-US"/>
                  <a:t>Failure Rate</a:t>
                </a:r>
              </a:p>
            </c:rich>
          </c:tx>
          <c:overlay val="0"/>
        </c:title>
        <c:numFmt formatCode="0%" sourceLinked="0"/>
        <c:majorTickMark val="out"/>
        <c:minorTickMark val="none"/>
        <c:tickLblPos val="nextTo"/>
        <c:crossAx val="48526848"/>
        <c:crosses val="autoZero"/>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OBD'!$B$10:$B$25</c:f>
              <c:numCache>
                <c:formatCode>#,##0</c:formatCode>
                <c:ptCount val="16"/>
                <c:pt idx="0">
                  <c:v>12102</c:v>
                </c:pt>
                <c:pt idx="1">
                  <c:v>10734</c:v>
                </c:pt>
                <c:pt idx="2">
                  <c:v>10567</c:v>
                </c:pt>
                <c:pt idx="3">
                  <c:v>9670</c:v>
                </c:pt>
                <c:pt idx="4">
                  <c:v>8309</c:v>
                </c:pt>
                <c:pt idx="5">
                  <c:v>6952</c:v>
                </c:pt>
                <c:pt idx="6">
                  <c:v>4813</c:v>
                </c:pt>
                <c:pt idx="7">
                  <c:v>4616</c:v>
                </c:pt>
                <c:pt idx="8">
                  <c:v>3903</c:v>
                </c:pt>
                <c:pt idx="9">
                  <c:v>4292</c:v>
                </c:pt>
                <c:pt idx="10">
                  <c:v>4023</c:v>
                </c:pt>
                <c:pt idx="11">
                  <c:v>3697</c:v>
                </c:pt>
                <c:pt idx="12">
                  <c:v>2560</c:v>
                </c:pt>
                <c:pt idx="13">
                  <c:v>1505</c:v>
                </c:pt>
                <c:pt idx="14">
                  <c:v>683</c:v>
                </c:pt>
                <c:pt idx="15">
                  <c:v>61</c:v>
                </c:pt>
              </c:numCache>
            </c:numRef>
          </c:val>
          <c:smooth val="0"/>
          <c:extLst>
            <c:ext xmlns:c16="http://schemas.microsoft.com/office/drawing/2014/chart" uri="{C3380CC4-5D6E-409C-BE32-E72D297353CC}">
              <c16:uniqueId val="{00000000-7E2D-4189-B675-62FAD55EE8D2}"/>
            </c:ext>
          </c:extLst>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OBD'!$E$10:$E$25</c:f>
              <c:numCache>
                <c:formatCode>#,##0</c:formatCode>
                <c:ptCount val="16"/>
                <c:pt idx="0">
                  <c:v>11534</c:v>
                </c:pt>
                <c:pt idx="1">
                  <c:v>12555</c:v>
                </c:pt>
                <c:pt idx="2">
                  <c:v>11442</c:v>
                </c:pt>
                <c:pt idx="3">
                  <c:v>9447</c:v>
                </c:pt>
                <c:pt idx="4">
                  <c:v>7717</c:v>
                </c:pt>
                <c:pt idx="5">
                  <c:v>6548</c:v>
                </c:pt>
                <c:pt idx="6">
                  <c:v>3847</c:v>
                </c:pt>
                <c:pt idx="7">
                  <c:v>4268</c:v>
                </c:pt>
                <c:pt idx="8">
                  <c:v>4355</c:v>
                </c:pt>
                <c:pt idx="9">
                  <c:v>3535</c:v>
                </c:pt>
                <c:pt idx="10">
                  <c:v>3002</c:v>
                </c:pt>
                <c:pt idx="11">
                  <c:v>3753</c:v>
                </c:pt>
                <c:pt idx="12">
                  <c:v>2521</c:v>
                </c:pt>
                <c:pt idx="13">
                  <c:v>2051</c:v>
                </c:pt>
                <c:pt idx="14">
                  <c:v>830</c:v>
                </c:pt>
                <c:pt idx="15">
                  <c:v>115</c:v>
                </c:pt>
              </c:numCache>
            </c:numRef>
          </c:val>
          <c:smooth val="0"/>
          <c:extLst>
            <c:ext xmlns:c16="http://schemas.microsoft.com/office/drawing/2014/chart" uri="{C3380CC4-5D6E-409C-BE32-E72D297353CC}">
              <c16:uniqueId val="{00000001-7E2D-4189-B675-62FAD55EE8D2}"/>
            </c:ext>
          </c:extLst>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OBD'!$H$10:$H$25</c:f>
              <c:numCache>
                <c:formatCode>#,##0</c:formatCode>
                <c:ptCount val="16"/>
                <c:pt idx="5">
                  <c:v>1030</c:v>
                </c:pt>
                <c:pt idx="6">
                  <c:v>664</c:v>
                </c:pt>
                <c:pt idx="7">
                  <c:v>575</c:v>
                </c:pt>
                <c:pt idx="8">
                  <c:v>828</c:v>
                </c:pt>
                <c:pt idx="9">
                  <c:v>639</c:v>
                </c:pt>
                <c:pt idx="10">
                  <c:v>463</c:v>
                </c:pt>
                <c:pt idx="11">
                  <c:v>370</c:v>
                </c:pt>
                <c:pt idx="12">
                  <c:v>448</c:v>
                </c:pt>
                <c:pt idx="13">
                  <c:v>248</c:v>
                </c:pt>
                <c:pt idx="14">
                  <c:v>44</c:v>
                </c:pt>
                <c:pt idx="15">
                  <c:v>6</c:v>
                </c:pt>
              </c:numCache>
            </c:numRef>
          </c:val>
          <c:smooth val="0"/>
          <c:extLst>
            <c:ext xmlns:c16="http://schemas.microsoft.com/office/drawing/2014/chart" uri="{C3380CC4-5D6E-409C-BE32-E72D297353CC}">
              <c16:uniqueId val="{00000002-7E2D-4189-B675-62FAD55EE8D2}"/>
            </c:ext>
          </c:extLst>
        </c:ser>
        <c:dLbls>
          <c:showLegendKey val="0"/>
          <c:showVal val="0"/>
          <c:showCatName val="0"/>
          <c:showSerName val="0"/>
          <c:showPercent val="0"/>
          <c:showBubbleSize val="0"/>
        </c:dLbls>
        <c:marker val="1"/>
        <c:smooth val="0"/>
        <c:axId val="84300160"/>
        <c:axId val="84302464"/>
      </c:lineChart>
      <c:catAx>
        <c:axId val="84300160"/>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302464"/>
        <c:crosses val="autoZero"/>
        <c:auto val="1"/>
        <c:lblAlgn val="ctr"/>
        <c:lblOffset val="100"/>
        <c:tickLblSkip val="1"/>
        <c:tickMarkSkip val="1"/>
        <c:noMultiLvlLbl val="0"/>
      </c:catAx>
      <c:valAx>
        <c:axId val="84302464"/>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300160"/>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1308134109536894"/>
          <c:y val="0.20959635867697238"/>
          <c:w val="0.81344416238554862"/>
          <c:h val="0.61616313566114189"/>
        </c:manualLayout>
      </c:layout>
      <c:scatterChart>
        <c:scatterStyle val="lineMarker"/>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OBD'!$M$10:$M$25</c:f>
              <c:numCache>
                <c:formatCode>0.0%</c:formatCode>
                <c:ptCount val="16"/>
                <c:pt idx="0">
                  <c:v>5.1204819277108432E-2</c:v>
                </c:pt>
                <c:pt idx="1">
                  <c:v>0.14189189189189189</c:v>
                </c:pt>
                <c:pt idx="2">
                  <c:v>7.662835249042145E-2</c:v>
                </c:pt>
                <c:pt idx="3">
                  <c:v>8.11965811965812E-2</c:v>
                </c:pt>
                <c:pt idx="4">
                  <c:v>0.19230769230769232</c:v>
                </c:pt>
                <c:pt idx="5">
                  <c:v>0.11538461538461539</c:v>
                </c:pt>
                <c:pt idx="6">
                  <c:v>0.17094017094017094</c:v>
                </c:pt>
                <c:pt idx="7">
                  <c:v>0.22085889570552147</c:v>
                </c:pt>
                <c:pt idx="8">
                  <c:v>0.15904572564612326</c:v>
                </c:pt>
                <c:pt idx="9">
                  <c:v>0.1059001512859304</c:v>
                </c:pt>
                <c:pt idx="10">
                  <c:v>9.5022624434389136E-2</c:v>
                </c:pt>
                <c:pt idx="11">
                  <c:v>5.5518394648829433E-2</c:v>
                </c:pt>
                <c:pt idx="12">
                  <c:v>6.0642092746730082E-2</c:v>
                </c:pt>
                <c:pt idx="13">
                  <c:v>5.46875E-2</c:v>
                </c:pt>
                <c:pt idx="14">
                  <c:v>0.04</c:v>
                </c:pt>
                <c:pt idx="15">
                  <c:v>0.5</c:v>
                </c:pt>
              </c:numCache>
            </c:numRef>
          </c:yVal>
          <c:smooth val="0"/>
          <c:extLst>
            <c:ext xmlns:c16="http://schemas.microsoft.com/office/drawing/2014/chart" uri="{C3380CC4-5D6E-409C-BE32-E72D297353CC}">
              <c16:uniqueId val="{00000000-BAC3-469F-9A31-F9CFAC0415CB}"/>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OBD'!$P$10:$P$25</c:f>
              <c:numCache>
                <c:formatCode>0.0%</c:formatCode>
                <c:ptCount val="16"/>
                <c:pt idx="0">
                  <c:v>0</c:v>
                </c:pt>
                <c:pt idx="1">
                  <c:v>0</c:v>
                </c:pt>
                <c:pt idx="2">
                  <c:v>7.1428571428571425E-2</c:v>
                </c:pt>
                <c:pt idx="3">
                  <c:v>5.5555555555555552E-2</c:v>
                </c:pt>
                <c:pt idx="4">
                  <c:v>0.18367346938775511</c:v>
                </c:pt>
                <c:pt idx="5">
                  <c:v>5.7142857142857141E-2</c:v>
                </c:pt>
                <c:pt idx="6">
                  <c:v>0.23571428571428571</c:v>
                </c:pt>
                <c:pt idx="7">
                  <c:v>0.26190476190476192</c:v>
                </c:pt>
                <c:pt idx="8">
                  <c:v>0.1570048309178744</c:v>
                </c:pt>
                <c:pt idx="9">
                  <c:v>0.13593749999999999</c:v>
                </c:pt>
                <c:pt idx="10">
                  <c:v>0.11214953271028037</c:v>
                </c:pt>
                <c:pt idx="11">
                  <c:v>5.8823529411764705E-2</c:v>
                </c:pt>
                <c:pt idx="12">
                  <c:v>4.5714285714285714E-2</c:v>
                </c:pt>
                <c:pt idx="13">
                  <c:v>7.702523240371846E-2</c:v>
                </c:pt>
                <c:pt idx="14">
                  <c:v>0.15</c:v>
                </c:pt>
                <c:pt idx="15">
                  <c:v>0</c:v>
                </c:pt>
              </c:numCache>
            </c:numRef>
          </c:yVal>
          <c:smooth val="0"/>
          <c:extLst>
            <c:ext xmlns:c16="http://schemas.microsoft.com/office/drawing/2014/chart" uri="{C3380CC4-5D6E-409C-BE32-E72D297353CC}">
              <c16:uniqueId val="{00000001-BAC3-469F-9A31-F9CFAC0415CB}"/>
            </c:ext>
          </c:extLst>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OBD'!$S$10:$S$25</c:f>
              <c:numCache>
                <c:formatCode>0.0%</c:formatCode>
                <c:ptCount val="16"/>
                <c:pt idx="4">
                  <c:v>0.12352106010411737</c:v>
                </c:pt>
                <c:pt idx="5">
                  <c:v>0.14018302828618967</c:v>
                </c:pt>
                <c:pt idx="6">
                  <c:v>0.1357308584686775</c:v>
                </c:pt>
                <c:pt idx="7">
                  <c:v>0.13646532438478748</c:v>
                </c:pt>
                <c:pt idx="8">
                  <c:v>0.2123344370860927</c:v>
                </c:pt>
                <c:pt idx="9">
                  <c:v>0.20386064030131826</c:v>
                </c:pt>
                <c:pt idx="10">
                  <c:v>0.17228260869565218</c:v>
                </c:pt>
                <c:pt idx="11">
                  <c:v>0.14361702127659576</c:v>
                </c:pt>
                <c:pt idx="12">
                  <c:v>9.6663135593220345E-2</c:v>
                </c:pt>
                <c:pt idx="13">
                  <c:v>6.1906436862469223E-2</c:v>
                </c:pt>
                <c:pt idx="14">
                  <c:v>8.7999999999999995E-2</c:v>
                </c:pt>
                <c:pt idx="15">
                  <c:v>0</c:v>
                </c:pt>
              </c:numCache>
            </c:numRef>
          </c:yVal>
          <c:smooth val="0"/>
          <c:extLst>
            <c:ext xmlns:c16="http://schemas.microsoft.com/office/drawing/2014/chart" uri="{C3380CC4-5D6E-409C-BE32-E72D297353CC}">
              <c16:uniqueId val="{00000002-BAC3-469F-9A31-F9CFAC0415CB}"/>
            </c:ext>
          </c:extLst>
        </c:ser>
        <c:dLbls>
          <c:showLegendKey val="0"/>
          <c:showVal val="0"/>
          <c:showCatName val="0"/>
          <c:showSerName val="0"/>
          <c:showPercent val="0"/>
          <c:showBubbleSize val="0"/>
        </c:dLbls>
        <c:axId val="84361600"/>
        <c:axId val="84363904"/>
      </c:scatterChart>
      <c:valAx>
        <c:axId val="84361600"/>
        <c:scaling>
          <c:orientation val="minMax"/>
          <c:max val="2018"/>
          <c:min val="2003"/>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363904"/>
        <c:crosses val="autoZero"/>
        <c:crossBetween val="midCat"/>
        <c:majorUnit val="1"/>
      </c:valAx>
      <c:valAx>
        <c:axId val="84363904"/>
        <c:scaling>
          <c:orientation val="minMax"/>
          <c:max val="0.30000000000000004"/>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84361600"/>
        <c:crosses val="autoZero"/>
        <c:crossBetween val="midCat"/>
        <c:majorUnit val="5.000000000000001E-2"/>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OBD'!$K$10:$K$25</c:f>
              <c:numCache>
                <c:formatCode>#,##0</c:formatCode>
                <c:ptCount val="16"/>
                <c:pt idx="0">
                  <c:v>17</c:v>
                </c:pt>
                <c:pt idx="1">
                  <c:v>21</c:v>
                </c:pt>
                <c:pt idx="2">
                  <c:v>20</c:v>
                </c:pt>
                <c:pt idx="3">
                  <c:v>19</c:v>
                </c:pt>
                <c:pt idx="4">
                  <c:v>5</c:v>
                </c:pt>
                <c:pt idx="5">
                  <c:v>3</c:v>
                </c:pt>
                <c:pt idx="6">
                  <c:v>40</c:v>
                </c:pt>
                <c:pt idx="7">
                  <c:v>108</c:v>
                </c:pt>
                <c:pt idx="8">
                  <c:v>80</c:v>
                </c:pt>
                <c:pt idx="9">
                  <c:v>70</c:v>
                </c:pt>
                <c:pt idx="10">
                  <c:v>63</c:v>
                </c:pt>
                <c:pt idx="11">
                  <c:v>83</c:v>
                </c:pt>
                <c:pt idx="12">
                  <c:v>51</c:v>
                </c:pt>
                <c:pt idx="13">
                  <c:v>7</c:v>
                </c:pt>
                <c:pt idx="14">
                  <c:v>1</c:v>
                </c:pt>
                <c:pt idx="15">
                  <c:v>1</c:v>
                </c:pt>
              </c:numCache>
            </c:numRef>
          </c:val>
          <c:smooth val="0"/>
          <c:extLst>
            <c:ext xmlns:c16="http://schemas.microsoft.com/office/drawing/2014/chart" uri="{C3380CC4-5D6E-409C-BE32-E72D297353CC}">
              <c16:uniqueId val="{00000000-3A3B-40A5-B3EE-32C410711228}"/>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OBD'!$N$10:$N$25</c:f>
              <c:numCache>
                <c:formatCode>#,##0</c:formatCode>
                <c:ptCount val="16"/>
                <c:pt idx="0">
                  <c:v>0</c:v>
                </c:pt>
                <c:pt idx="1">
                  <c:v>0</c:v>
                </c:pt>
                <c:pt idx="2">
                  <c:v>2</c:v>
                </c:pt>
                <c:pt idx="3">
                  <c:v>2</c:v>
                </c:pt>
                <c:pt idx="4">
                  <c:v>9</c:v>
                </c:pt>
                <c:pt idx="5">
                  <c:v>4</c:v>
                </c:pt>
                <c:pt idx="6">
                  <c:v>33</c:v>
                </c:pt>
                <c:pt idx="7">
                  <c:v>55</c:v>
                </c:pt>
                <c:pt idx="8">
                  <c:v>65</c:v>
                </c:pt>
                <c:pt idx="9">
                  <c:v>87</c:v>
                </c:pt>
                <c:pt idx="10">
                  <c:v>60</c:v>
                </c:pt>
                <c:pt idx="11">
                  <c:v>72</c:v>
                </c:pt>
                <c:pt idx="12">
                  <c:v>56</c:v>
                </c:pt>
                <c:pt idx="13">
                  <c:v>58</c:v>
                </c:pt>
                <c:pt idx="14">
                  <c:v>3</c:v>
                </c:pt>
                <c:pt idx="15">
                  <c:v>0</c:v>
                </c:pt>
              </c:numCache>
            </c:numRef>
          </c:val>
          <c:smooth val="0"/>
          <c:extLst>
            <c:ext xmlns:c16="http://schemas.microsoft.com/office/drawing/2014/chart" uri="{C3380CC4-5D6E-409C-BE32-E72D297353CC}">
              <c16:uniqueId val="{00000001-3A3B-40A5-B3EE-32C410711228}"/>
            </c:ext>
          </c:extLst>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OBD'!$Q$10:$Q$25</c:f>
              <c:numCache>
                <c:formatCode>#,##0</c:formatCode>
                <c:ptCount val="16"/>
                <c:pt idx="4">
                  <c:v>261</c:v>
                </c:pt>
                <c:pt idx="5">
                  <c:v>337</c:v>
                </c:pt>
                <c:pt idx="6">
                  <c:v>117</c:v>
                </c:pt>
                <c:pt idx="7">
                  <c:v>122</c:v>
                </c:pt>
                <c:pt idx="8">
                  <c:v>513</c:v>
                </c:pt>
                <c:pt idx="9">
                  <c:v>433</c:v>
                </c:pt>
                <c:pt idx="10">
                  <c:v>317</c:v>
                </c:pt>
                <c:pt idx="11">
                  <c:v>270</c:v>
                </c:pt>
                <c:pt idx="12">
                  <c:v>365</c:v>
                </c:pt>
                <c:pt idx="13">
                  <c:v>176</c:v>
                </c:pt>
                <c:pt idx="14">
                  <c:v>22</c:v>
                </c:pt>
                <c:pt idx="15">
                  <c:v>0</c:v>
                </c:pt>
              </c:numCache>
            </c:numRef>
          </c:val>
          <c:smooth val="0"/>
          <c:extLst>
            <c:ext xmlns:c16="http://schemas.microsoft.com/office/drawing/2014/chart" uri="{C3380CC4-5D6E-409C-BE32-E72D297353CC}">
              <c16:uniqueId val="{00000002-3A3B-40A5-B3EE-32C410711228}"/>
            </c:ext>
          </c:extLst>
        </c:ser>
        <c:dLbls>
          <c:showLegendKey val="0"/>
          <c:showVal val="0"/>
          <c:showCatName val="0"/>
          <c:showSerName val="0"/>
          <c:showPercent val="0"/>
          <c:showBubbleSize val="0"/>
        </c:dLbls>
        <c:marker val="1"/>
        <c:smooth val="0"/>
        <c:axId val="84410368"/>
        <c:axId val="84412672"/>
      </c:lineChart>
      <c:catAx>
        <c:axId val="8441036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412672"/>
        <c:crosses val="autoZero"/>
        <c:auto val="1"/>
        <c:lblAlgn val="ctr"/>
        <c:lblOffset val="100"/>
        <c:tickLblSkip val="1"/>
        <c:tickMarkSkip val="1"/>
        <c:noMultiLvlLbl val="0"/>
      </c:catAx>
      <c:valAx>
        <c:axId val="84412672"/>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410368"/>
        <c:crosses val="autoZero"/>
        <c:crossBetween val="midCat"/>
        <c:majorUnit val="100"/>
        <c:minorUnit val="20"/>
      </c:valAx>
      <c:spPr>
        <a:noFill/>
        <a:ln w="12700">
          <a:solidFill>
            <a:srgbClr val="808080"/>
          </a:solidFill>
          <a:prstDash val="solid"/>
        </a:ln>
      </c:spPr>
    </c:plotArea>
    <c:legend>
      <c:legendPos val="r"/>
      <c:layout>
        <c:manualLayout>
          <c:xMode val="edge"/>
          <c:yMode val="edge"/>
          <c:x val="0.7849986117606671"/>
          <c:y val="0.212654854972603"/>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4CC-4788-93E7-567F29F7DF6C}"/>
            </c:ext>
          </c:extLst>
        </c:ser>
        <c:dLbls>
          <c:showLegendKey val="0"/>
          <c:showVal val="0"/>
          <c:showCatName val="0"/>
          <c:showSerName val="0"/>
          <c:showPercent val="0"/>
          <c:showBubbleSize val="0"/>
        </c:dLbls>
        <c:marker val="1"/>
        <c:smooth val="0"/>
        <c:axId val="84437248"/>
        <c:axId val="84452096"/>
      </c:lineChart>
      <c:catAx>
        <c:axId val="84437248"/>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84452096"/>
        <c:crosses val="autoZero"/>
        <c:auto val="1"/>
        <c:lblAlgn val="ctr"/>
        <c:lblOffset val="100"/>
        <c:tickLblSkip val="1"/>
        <c:tickMarkSkip val="1"/>
        <c:noMultiLvlLbl val="0"/>
      </c:catAx>
      <c:valAx>
        <c:axId val="84452096"/>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844372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2004 Failure Rate by Model Year</a:t>
            </a:r>
            <a:endParaRPr lang="en-US"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31087289433384868"/>
          <c:y val="3.0444964871194406E-2"/>
        </c:manualLayout>
      </c:layout>
      <c:overlay val="0"/>
      <c:spPr>
        <a:noFill/>
        <a:ln w="25400">
          <a:noFill/>
        </a:ln>
      </c:spPr>
    </c:title>
    <c:autoTitleDeleted val="0"/>
    <c:plotArea>
      <c:layout>
        <c:manualLayout>
          <c:layoutTarget val="inner"/>
          <c:xMode val="edge"/>
          <c:yMode val="edge"/>
          <c:x val="0.14241960183767746"/>
          <c:y val="0.18735384421866333"/>
          <c:w val="0.74885145482391002"/>
          <c:h val="0.60889999371065584"/>
        </c:manualLayout>
      </c:layout>
      <c:lineChart>
        <c:grouping val="standard"/>
        <c:varyColors val="0"/>
        <c:ser>
          <c:idx val="0"/>
          <c:order val="0"/>
          <c:tx>
            <c:strRef>
              <c:f>'Initial gasoline '!$P$5</c:f>
              <c:strCache>
                <c:ptCount val="1"/>
                <c:pt idx="0">
                  <c:v>Failure Rate 2004 Tests</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numRef>
              <c:f>('Initial gasoline '!$A$6:$A$17,'Initial gasoline '!$A$19:$A$28)</c:f>
              <c:numCache>
                <c:formatCode>General</c:formatCode>
                <c:ptCount val="2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numCache>
            </c:numRef>
          </c:cat>
          <c:val>
            <c:numRef>
              <c:f>('Initial gasoline '!$P$6:$P$17,'Initial gasoline '!$P$19:$P$28)</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extLst>
            <c:ext xmlns:c16="http://schemas.microsoft.com/office/drawing/2014/chart" uri="{C3380CC4-5D6E-409C-BE32-E72D297353CC}">
              <c16:uniqueId val="{00000000-B644-4A8D-8B04-6F1EF3241DD9}"/>
            </c:ext>
          </c:extLst>
        </c:ser>
        <c:dLbls>
          <c:showLegendKey val="0"/>
          <c:showVal val="0"/>
          <c:showCatName val="0"/>
          <c:showSerName val="0"/>
          <c:showPercent val="0"/>
          <c:showBubbleSize val="0"/>
        </c:dLbls>
        <c:marker val="1"/>
        <c:smooth val="0"/>
        <c:axId val="86353792"/>
        <c:axId val="86372736"/>
      </c:lineChart>
      <c:catAx>
        <c:axId val="86353792"/>
        <c:scaling>
          <c:orientation val="minMax"/>
        </c:scaling>
        <c:delete val="0"/>
        <c:axPos val="b"/>
        <c:title>
          <c:tx>
            <c:rich>
              <a:bodyPr/>
              <a:lstStyle/>
              <a:p>
                <a:pPr>
                  <a:defRPr sz="1000" b="1" i="0" u="none" strike="noStrike" baseline="0">
                    <a:solidFill>
                      <a:srgbClr val="000000"/>
                    </a:solidFill>
                    <a:latin typeface="Arial"/>
                    <a:ea typeface="Arial"/>
                    <a:cs typeface="Arial"/>
                  </a:defRPr>
                </a:pPr>
                <a:r>
                  <a:t>Model Year</a:t>
                </a:r>
              </a:p>
            </c:rich>
          </c:tx>
          <c:layout>
            <c:manualLayout>
              <c:xMode val="edge"/>
              <c:yMode val="edge"/>
              <c:x val="0.4578866768759608"/>
              <c:y val="0.88993072587237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86372736"/>
        <c:crosses val="autoZero"/>
        <c:auto val="1"/>
        <c:lblAlgn val="ctr"/>
        <c:lblOffset val="100"/>
        <c:tickLblSkip val="1"/>
        <c:tickMarkSkip val="1"/>
        <c:noMultiLvlLbl val="0"/>
      </c:catAx>
      <c:valAx>
        <c:axId val="8637273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Failure Rate</a:t>
                </a:r>
              </a:p>
            </c:rich>
          </c:tx>
          <c:layout>
            <c:manualLayout>
              <c:xMode val="edge"/>
              <c:yMode val="edge"/>
              <c:x val="3.8284839203675342E-2"/>
              <c:y val="0.395785035067337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3537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Opacity'!$A$11:$A$46</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'(2)(i) Opacity'!$D$11:$D$46</c:f>
              <c:numCache>
                <c:formatCode>0.0%</c:formatCode>
                <c:ptCount val="36"/>
                <c:pt idx="0">
                  <c:v>0</c:v>
                </c:pt>
                <c:pt idx="1">
                  <c:v>0</c:v>
                </c:pt>
                <c:pt idx="2">
                  <c:v>0</c:v>
                </c:pt>
                <c:pt idx="3">
                  <c:v>3.2258064516129031E-2</c:v>
                </c:pt>
                <c:pt idx="4">
                  <c:v>0</c:v>
                </c:pt>
                <c:pt idx="5">
                  <c:v>3.8461538461538464E-2</c:v>
                </c:pt>
                <c:pt idx="6">
                  <c:v>0</c:v>
                </c:pt>
                <c:pt idx="7">
                  <c:v>4.7619047619047616E-2</c:v>
                </c:pt>
                <c:pt idx="8">
                  <c:v>0</c:v>
                </c:pt>
                <c:pt idx="9">
                  <c:v>2.0833333333333332E-2</c:v>
                </c:pt>
                <c:pt idx="10">
                  <c:v>3.0612244897959183E-2</c:v>
                </c:pt>
                <c:pt idx="11">
                  <c:v>1.2578616352201259E-2</c:v>
                </c:pt>
                <c:pt idx="12">
                  <c:v>1.1764705882352941E-2</c:v>
                </c:pt>
                <c:pt idx="13">
                  <c:v>1.8927444794952682E-2</c:v>
                </c:pt>
                <c:pt idx="14">
                  <c:v>2.097902097902098E-2</c:v>
                </c:pt>
                <c:pt idx="15">
                  <c:v>1.7441860465116279E-2</c:v>
                </c:pt>
                <c:pt idx="16">
                  <c:v>2.1153846153846155E-2</c:v>
                </c:pt>
                <c:pt idx="17">
                  <c:v>1.9900497512437811E-2</c:v>
                </c:pt>
                <c:pt idx="18">
                  <c:v>2.3809523809523808E-2</c:v>
                </c:pt>
                <c:pt idx="19">
                  <c:v>9.6618357487922701E-3</c:v>
                </c:pt>
                <c:pt idx="20">
                  <c:v>1.9115890083632018E-2</c:v>
                </c:pt>
                <c:pt idx="21">
                  <c:v>1.092896174863388E-2</c:v>
                </c:pt>
                <c:pt idx="22">
                  <c:v>7.5046904315196998E-3</c:v>
                </c:pt>
              </c:numCache>
            </c:numRef>
          </c:val>
          <c:smooth val="0"/>
          <c:extLst>
            <c:ext xmlns:c16="http://schemas.microsoft.com/office/drawing/2014/chart" uri="{C3380CC4-5D6E-409C-BE32-E72D297353CC}">
              <c16:uniqueId val="{00000000-60B6-431C-9E60-008A6F823117}"/>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Opacity'!$A$11:$A$46</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'(2)(i) Opacity'!$G$11:$G$46</c:f>
              <c:numCache>
                <c:formatCode>0.0%</c:formatCode>
                <c:ptCount val="36"/>
                <c:pt idx="0">
                  <c:v>1.5706806282722512E-2</c:v>
                </c:pt>
                <c:pt idx="1">
                  <c:v>3.0674846625766871E-2</c:v>
                </c:pt>
                <c:pt idx="2">
                  <c:v>1.1235955056179775E-2</c:v>
                </c:pt>
                <c:pt idx="3">
                  <c:v>3.0386740331491711E-2</c:v>
                </c:pt>
                <c:pt idx="4">
                  <c:v>2.8571428571428571E-2</c:v>
                </c:pt>
                <c:pt idx="5">
                  <c:v>2.8571428571428571E-2</c:v>
                </c:pt>
                <c:pt idx="6">
                  <c:v>2.6607538802660754E-2</c:v>
                </c:pt>
                <c:pt idx="7">
                  <c:v>3.6649214659685861E-2</c:v>
                </c:pt>
                <c:pt idx="8">
                  <c:v>2.0942408376963352E-2</c:v>
                </c:pt>
                <c:pt idx="9">
                  <c:v>2.5559105431309903E-2</c:v>
                </c:pt>
                <c:pt idx="10">
                  <c:v>2.0856201975850714E-2</c:v>
                </c:pt>
                <c:pt idx="11">
                  <c:v>1.3249651324965132E-2</c:v>
                </c:pt>
                <c:pt idx="12">
                  <c:v>1.386748844375963E-2</c:v>
                </c:pt>
                <c:pt idx="13">
                  <c:v>2.0023557126030624E-2</c:v>
                </c:pt>
                <c:pt idx="14">
                  <c:v>1.2311135982092894E-2</c:v>
                </c:pt>
                <c:pt idx="15">
                  <c:v>1.2638835695135964E-2</c:v>
                </c:pt>
                <c:pt idx="16">
                  <c:v>1.2539184952978056E-2</c:v>
                </c:pt>
                <c:pt idx="17">
                  <c:v>1.0727455581629233E-2</c:v>
                </c:pt>
                <c:pt idx="18">
                  <c:v>1.3100436681222707E-2</c:v>
                </c:pt>
                <c:pt idx="19">
                  <c:v>1.8478260869565218E-2</c:v>
                </c:pt>
                <c:pt idx="20">
                  <c:v>1.5754132231404958E-2</c:v>
                </c:pt>
                <c:pt idx="21">
                  <c:v>2.3688663282571912E-2</c:v>
                </c:pt>
                <c:pt idx="22">
                  <c:v>2.251708886208283E-2</c:v>
                </c:pt>
                <c:pt idx="23">
                  <c:v>2.2381535233432417E-2</c:v>
                </c:pt>
                <c:pt idx="24">
                  <c:v>2.048470859780727E-2</c:v>
                </c:pt>
                <c:pt idx="25">
                  <c:v>6.6640533124264992E-3</c:v>
                </c:pt>
                <c:pt idx="26">
                  <c:v>1.3556618819776715E-2</c:v>
                </c:pt>
                <c:pt idx="27">
                  <c:v>4.3212099387828591E-3</c:v>
                </c:pt>
                <c:pt idx="28">
                  <c:v>2.7999138488046522E-3</c:v>
                </c:pt>
                <c:pt idx="29">
                  <c:v>3.0974505599237552E-3</c:v>
                </c:pt>
                <c:pt idx="30">
                  <c:v>3.43811394891945E-3</c:v>
                </c:pt>
                <c:pt idx="31">
                  <c:v>1.6620498614958448E-3</c:v>
                </c:pt>
                <c:pt idx="32">
                  <c:v>6.6423115244104952E-4</c:v>
                </c:pt>
                <c:pt idx="33">
                  <c:v>5.8445353594389242E-4</c:v>
                </c:pt>
                <c:pt idx="34">
                  <c:v>0</c:v>
                </c:pt>
                <c:pt idx="35">
                  <c:v>0</c:v>
                </c:pt>
              </c:numCache>
            </c:numRef>
          </c:val>
          <c:smooth val="0"/>
          <c:extLst>
            <c:ext xmlns:c16="http://schemas.microsoft.com/office/drawing/2014/chart" uri="{C3380CC4-5D6E-409C-BE32-E72D297353CC}">
              <c16:uniqueId val="{00000001-60B6-431C-9E60-008A6F823117}"/>
            </c:ext>
          </c:extLst>
        </c:ser>
        <c:dLbls>
          <c:showLegendKey val="0"/>
          <c:showVal val="0"/>
          <c:showCatName val="0"/>
          <c:showSerName val="0"/>
          <c:showPercent val="0"/>
          <c:showBubbleSize val="0"/>
        </c:dLbls>
        <c:marker val="1"/>
        <c:smooth val="0"/>
        <c:axId val="86106880"/>
        <c:axId val="86109184"/>
      </c:lineChart>
      <c:catAx>
        <c:axId val="8610688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86109184"/>
        <c:crosses val="autoZero"/>
        <c:auto val="1"/>
        <c:lblAlgn val="ctr"/>
        <c:lblOffset val="100"/>
        <c:tickLblSkip val="2"/>
        <c:tickMarkSkip val="1"/>
        <c:noMultiLvlLbl val="0"/>
      </c:catAx>
      <c:valAx>
        <c:axId val="86109184"/>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6106880"/>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Opacity'!$A$11:$A$46</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'(2)(i) Opacity'!$B$11:$B$46</c:f>
              <c:numCache>
                <c:formatCode>#,##0</c:formatCode>
                <c:ptCount val="36"/>
                <c:pt idx="0">
                  <c:v>0</c:v>
                </c:pt>
                <c:pt idx="1">
                  <c:v>0</c:v>
                </c:pt>
                <c:pt idx="2">
                  <c:v>0</c:v>
                </c:pt>
                <c:pt idx="3">
                  <c:v>1</c:v>
                </c:pt>
                <c:pt idx="4">
                  <c:v>0</c:v>
                </c:pt>
                <c:pt idx="5">
                  <c:v>1</c:v>
                </c:pt>
                <c:pt idx="6">
                  <c:v>0</c:v>
                </c:pt>
                <c:pt idx="7">
                  <c:v>1</c:v>
                </c:pt>
                <c:pt idx="8">
                  <c:v>0</c:v>
                </c:pt>
                <c:pt idx="9">
                  <c:v>1</c:v>
                </c:pt>
                <c:pt idx="10">
                  <c:v>3</c:v>
                </c:pt>
                <c:pt idx="11">
                  <c:v>2</c:v>
                </c:pt>
                <c:pt idx="12">
                  <c:v>2</c:v>
                </c:pt>
                <c:pt idx="13">
                  <c:v>6</c:v>
                </c:pt>
                <c:pt idx="14">
                  <c:v>3</c:v>
                </c:pt>
                <c:pt idx="15">
                  <c:v>9</c:v>
                </c:pt>
                <c:pt idx="16">
                  <c:v>11</c:v>
                </c:pt>
                <c:pt idx="17">
                  <c:v>12</c:v>
                </c:pt>
                <c:pt idx="18">
                  <c:v>15</c:v>
                </c:pt>
                <c:pt idx="19">
                  <c:v>6</c:v>
                </c:pt>
                <c:pt idx="20">
                  <c:v>16</c:v>
                </c:pt>
                <c:pt idx="21">
                  <c:v>16</c:v>
                </c:pt>
                <c:pt idx="22">
                  <c:v>16</c:v>
                </c:pt>
              </c:numCache>
            </c:numRef>
          </c:val>
          <c:smooth val="0"/>
          <c:extLst>
            <c:ext xmlns:c16="http://schemas.microsoft.com/office/drawing/2014/chart" uri="{C3380CC4-5D6E-409C-BE32-E72D297353CC}">
              <c16:uniqueId val="{00000000-B886-4583-AC13-A48B4C90FA9B}"/>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Opacity'!$A$11:$A$46</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'(2)(i) Opacity'!$E$11:$E$46</c:f>
              <c:numCache>
                <c:formatCode>#,##0</c:formatCode>
                <c:ptCount val="36"/>
                <c:pt idx="0">
                  <c:v>3</c:v>
                </c:pt>
                <c:pt idx="1">
                  <c:v>10</c:v>
                </c:pt>
                <c:pt idx="2">
                  <c:v>5</c:v>
                </c:pt>
                <c:pt idx="3">
                  <c:v>22</c:v>
                </c:pt>
                <c:pt idx="4">
                  <c:v>21</c:v>
                </c:pt>
                <c:pt idx="5">
                  <c:v>16</c:v>
                </c:pt>
                <c:pt idx="6">
                  <c:v>12</c:v>
                </c:pt>
                <c:pt idx="7">
                  <c:v>14</c:v>
                </c:pt>
                <c:pt idx="8">
                  <c:v>8</c:v>
                </c:pt>
                <c:pt idx="9">
                  <c:v>16</c:v>
                </c:pt>
                <c:pt idx="10">
                  <c:v>19</c:v>
                </c:pt>
                <c:pt idx="11">
                  <c:v>19</c:v>
                </c:pt>
                <c:pt idx="12">
                  <c:v>18</c:v>
                </c:pt>
                <c:pt idx="13">
                  <c:v>34</c:v>
                </c:pt>
                <c:pt idx="14">
                  <c:v>22</c:v>
                </c:pt>
                <c:pt idx="15">
                  <c:v>33</c:v>
                </c:pt>
                <c:pt idx="16">
                  <c:v>40</c:v>
                </c:pt>
                <c:pt idx="17">
                  <c:v>32</c:v>
                </c:pt>
                <c:pt idx="18">
                  <c:v>33</c:v>
                </c:pt>
                <c:pt idx="19">
                  <c:v>51</c:v>
                </c:pt>
                <c:pt idx="20">
                  <c:v>61</c:v>
                </c:pt>
                <c:pt idx="21">
                  <c:v>112</c:v>
                </c:pt>
                <c:pt idx="22">
                  <c:v>112</c:v>
                </c:pt>
                <c:pt idx="23">
                  <c:v>128</c:v>
                </c:pt>
                <c:pt idx="24">
                  <c:v>71</c:v>
                </c:pt>
                <c:pt idx="25">
                  <c:v>17</c:v>
                </c:pt>
                <c:pt idx="26">
                  <c:v>34</c:v>
                </c:pt>
                <c:pt idx="27">
                  <c:v>12</c:v>
                </c:pt>
                <c:pt idx="28">
                  <c:v>13</c:v>
                </c:pt>
                <c:pt idx="29">
                  <c:v>13</c:v>
                </c:pt>
                <c:pt idx="30">
                  <c:v>14</c:v>
                </c:pt>
                <c:pt idx="31">
                  <c:v>9</c:v>
                </c:pt>
                <c:pt idx="32">
                  <c:v>4</c:v>
                </c:pt>
                <c:pt idx="33">
                  <c:v>2</c:v>
                </c:pt>
                <c:pt idx="34">
                  <c:v>0</c:v>
                </c:pt>
                <c:pt idx="35">
                  <c:v>0</c:v>
                </c:pt>
              </c:numCache>
            </c:numRef>
          </c:val>
          <c:smooth val="0"/>
          <c:extLst>
            <c:ext xmlns:c16="http://schemas.microsoft.com/office/drawing/2014/chart" uri="{C3380CC4-5D6E-409C-BE32-E72D297353CC}">
              <c16:uniqueId val="{00000001-B886-4583-AC13-A48B4C90FA9B}"/>
            </c:ext>
          </c:extLst>
        </c:ser>
        <c:dLbls>
          <c:showLegendKey val="0"/>
          <c:showVal val="0"/>
          <c:showCatName val="0"/>
          <c:showSerName val="0"/>
          <c:showPercent val="0"/>
          <c:showBubbleSize val="0"/>
        </c:dLbls>
        <c:marker val="1"/>
        <c:smooth val="0"/>
        <c:axId val="63012864"/>
        <c:axId val="63015168"/>
      </c:lineChart>
      <c:catAx>
        <c:axId val="6301286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63015168"/>
        <c:crosses val="autoZero"/>
        <c:auto val="1"/>
        <c:lblAlgn val="ctr"/>
        <c:lblOffset val="100"/>
        <c:tickLblSkip val="2"/>
        <c:tickMarkSkip val="1"/>
        <c:noMultiLvlLbl val="0"/>
      </c:catAx>
      <c:valAx>
        <c:axId val="6301516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3012864"/>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77518327450448"/>
          <c:y val="0.23304029270895993"/>
          <c:w val="0.76556867841961262"/>
          <c:h val="0.60906040268459027"/>
        </c:manualLayout>
      </c:layout>
      <c:scatterChart>
        <c:scatterStyle val="lineMarker"/>
        <c:varyColors val="0"/>
        <c:ser>
          <c:idx val="0"/>
          <c:order val="0"/>
          <c:tx>
            <c:strRef>
              <c:f>'(2)(ii) OBD'!$B$7:$D$7</c:f>
              <c:strCache>
                <c:ptCount val="1"/>
                <c:pt idx="0">
                  <c:v>LDGV</c:v>
                </c:pt>
              </c:strCache>
            </c:strRef>
          </c:tx>
          <c:marker>
            <c:symbol val="diamond"/>
            <c:size val="8"/>
          </c:marker>
          <c:xVal>
            <c:numRef>
              <c:f>'(2)(ii)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'(2)(ii) OBD'!$D$9:$D$24</c:f>
              <c:numCache>
                <c:formatCode>0.0%</c:formatCode>
                <c:ptCount val="16"/>
                <c:pt idx="0">
                  <c:v>5.0634486190594678E-2</c:v>
                </c:pt>
                <c:pt idx="1">
                  <c:v>3.7570766855378281E-2</c:v>
                </c:pt>
                <c:pt idx="2">
                  <c:v>3.2049657968077024E-2</c:v>
                </c:pt>
                <c:pt idx="3">
                  <c:v>3.8683680322364002E-2</c:v>
                </c:pt>
                <c:pt idx="4">
                  <c:v>2.5872264931992902E-2</c:v>
                </c:pt>
                <c:pt idx="5">
                  <c:v>2.5618982118294359E-2</c:v>
                </c:pt>
                <c:pt idx="6">
                  <c:v>2.4795321637426902E-2</c:v>
                </c:pt>
                <c:pt idx="7">
                  <c:v>1.981132075471698E-2</c:v>
                </c:pt>
                <c:pt idx="8">
                  <c:v>2.0143487858719646E-2</c:v>
                </c:pt>
                <c:pt idx="9">
                  <c:v>1.6604708798017349E-2</c:v>
                </c:pt>
                <c:pt idx="10">
                  <c:v>1.0766806722689076E-2</c:v>
                </c:pt>
                <c:pt idx="11">
                  <c:v>4.8145001416029457E-3</c:v>
                </c:pt>
                <c:pt idx="12">
                  <c:v>8.2610491532424616E-3</c:v>
                </c:pt>
                <c:pt idx="13">
                  <c:v>1.3408609738884969E-2</c:v>
                </c:pt>
                <c:pt idx="14">
                  <c:v>1.048951048951049E-2</c:v>
                </c:pt>
                <c:pt idx="15">
                  <c:v>0</c:v>
                </c:pt>
              </c:numCache>
            </c:numRef>
          </c:yVal>
          <c:smooth val="0"/>
          <c:extLst>
            <c:ext xmlns:c16="http://schemas.microsoft.com/office/drawing/2014/chart" uri="{C3380CC4-5D6E-409C-BE32-E72D297353CC}">
              <c16:uniqueId val="{00000000-242A-4298-B003-D6A6604B1F07}"/>
            </c:ext>
          </c:extLst>
        </c:ser>
        <c:ser>
          <c:idx val="1"/>
          <c:order val="1"/>
          <c:tx>
            <c:strRef>
              <c:f>'(2)(ii) OBD'!$E$7:$G$7</c:f>
              <c:strCache>
                <c:ptCount val="1"/>
                <c:pt idx="0">
                  <c:v>LDGT</c:v>
                </c:pt>
              </c:strCache>
            </c:strRef>
          </c:tx>
          <c:marker>
            <c:symbol val="square"/>
            <c:size val="8"/>
          </c:marker>
          <c:xVal>
            <c:numRef>
              <c:f>'(2)(ii)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'(2)(ii) OBD'!$G$9:$G$24</c:f>
              <c:numCache>
                <c:formatCode>0.0%</c:formatCode>
                <c:ptCount val="16"/>
                <c:pt idx="0">
                  <c:v>5.0401203610832494E-2</c:v>
                </c:pt>
                <c:pt idx="1">
                  <c:v>3.6456079619212461E-2</c:v>
                </c:pt>
                <c:pt idx="2">
                  <c:v>3.4577513166933825E-2</c:v>
                </c:pt>
                <c:pt idx="3">
                  <c:v>3.1173759826511251E-2</c:v>
                </c:pt>
                <c:pt idx="4">
                  <c:v>2.8512593061935688E-2</c:v>
                </c:pt>
                <c:pt idx="5">
                  <c:v>2.1238300935925127E-2</c:v>
                </c:pt>
                <c:pt idx="6">
                  <c:v>2.2208700943109217E-2</c:v>
                </c:pt>
                <c:pt idx="7">
                  <c:v>1.4489003880983183E-2</c:v>
                </c:pt>
                <c:pt idx="8">
                  <c:v>1.3206162876008804E-2</c:v>
                </c:pt>
                <c:pt idx="9">
                  <c:v>1.1259259259259259E-2</c:v>
                </c:pt>
                <c:pt idx="10">
                  <c:v>8.7837837837837843E-3</c:v>
                </c:pt>
                <c:pt idx="11">
                  <c:v>6.0257463708572991E-3</c:v>
                </c:pt>
                <c:pt idx="12">
                  <c:v>3.9888312724371761E-3</c:v>
                </c:pt>
                <c:pt idx="13">
                  <c:v>1.5954709212557899E-2</c:v>
                </c:pt>
                <c:pt idx="14">
                  <c:v>4.2432814710042432E-3</c:v>
                </c:pt>
                <c:pt idx="15">
                  <c:v>0</c:v>
                </c:pt>
              </c:numCache>
            </c:numRef>
          </c:yVal>
          <c:smooth val="0"/>
          <c:extLst>
            <c:ext xmlns:c16="http://schemas.microsoft.com/office/drawing/2014/chart" uri="{C3380CC4-5D6E-409C-BE32-E72D297353CC}">
              <c16:uniqueId val="{00000001-242A-4298-B003-D6A6604B1F07}"/>
            </c:ext>
          </c:extLst>
        </c:ser>
        <c:ser>
          <c:idx val="2"/>
          <c:order val="2"/>
          <c:tx>
            <c:strRef>
              <c:f>'(2)(ii) OBD'!$H$7:$J$7</c:f>
              <c:strCache>
                <c:ptCount val="1"/>
                <c:pt idx="0">
                  <c:v>MDGV</c:v>
                </c:pt>
              </c:strCache>
            </c:strRef>
          </c:tx>
          <c:marker>
            <c:symbol val="triangle"/>
            <c:size val="8"/>
          </c:marker>
          <c:xVal>
            <c:numRef>
              <c:f>'(2)(ii)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'(2)(ii) OBD'!$J$9:$J$24</c:f>
              <c:numCache>
                <c:formatCode>0.0%</c:formatCode>
                <c:ptCount val="16"/>
                <c:pt idx="5">
                  <c:v>2.2031823745410038E-2</c:v>
                </c:pt>
                <c:pt idx="6">
                  <c:v>1.4311270125223614E-2</c:v>
                </c:pt>
                <c:pt idx="7">
                  <c:v>1.8036072144288578E-2</c:v>
                </c:pt>
                <c:pt idx="8">
                  <c:v>1.1299435028248588E-2</c:v>
                </c:pt>
                <c:pt idx="9">
                  <c:v>8.7108013937282226E-3</c:v>
                </c:pt>
                <c:pt idx="10">
                  <c:v>4.8192771084337354E-3</c:v>
                </c:pt>
                <c:pt idx="11">
                  <c:v>5.9347181008902079E-3</c:v>
                </c:pt>
                <c:pt idx="12">
                  <c:v>4.9875311720698253E-3</c:v>
                </c:pt>
                <c:pt idx="13">
                  <c:v>1.3392857142857142E-2</c:v>
                </c:pt>
                <c:pt idx="14">
                  <c:v>0</c:v>
                </c:pt>
                <c:pt idx="15">
                  <c:v>0</c:v>
                </c:pt>
              </c:numCache>
            </c:numRef>
          </c:yVal>
          <c:smooth val="0"/>
          <c:extLst>
            <c:ext xmlns:c16="http://schemas.microsoft.com/office/drawing/2014/chart" uri="{C3380CC4-5D6E-409C-BE32-E72D297353CC}">
              <c16:uniqueId val="{00000002-242A-4298-B003-D6A6604B1F07}"/>
            </c:ext>
          </c:extLst>
        </c:ser>
        <c:dLbls>
          <c:showLegendKey val="0"/>
          <c:showVal val="0"/>
          <c:showCatName val="0"/>
          <c:showSerName val="0"/>
          <c:showPercent val="0"/>
          <c:showBubbleSize val="0"/>
        </c:dLbls>
        <c:axId val="63108608"/>
        <c:axId val="63110528"/>
      </c:scatterChart>
      <c:valAx>
        <c:axId val="63108608"/>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3110528"/>
        <c:crosses val="autoZero"/>
        <c:crossBetween val="midCat"/>
        <c:majorUnit val="1"/>
      </c:valAx>
      <c:valAx>
        <c:axId val="63110528"/>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3108608"/>
        <c:crossesAt val="2001"/>
        <c:crossBetween val="midCat"/>
        <c:majorUnit val="2.0000000000000011E-2"/>
      </c:valAx>
      <c:spPr>
        <a:noFill/>
        <a:ln w="12700">
          <a:solidFill>
            <a:srgbClr val="808080"/>
          </a:solidFill>
          <a:prstDash val="solid"/>
        </a:ln>
      </c:spPr>
    </c:plotArea>
    <c:legend>
      <c:legendPos val="r"/>
      <c:layout>
        <c:manualLayout>
          <c:xMode val="edge"/>
          <c:yMode val="edge"/>
          <c:x val="0.78159953066211563"/>
          <c:y val="0.2423827377694962"/>
          <c:w val="0.11599527945984672"/>
          <c:h val="0.1040269206214097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marker>
            <c:symbol val="diamond"/>
            <c:size val="8"/>
          </c:marker>
          <c:cat>
            <c:numRef>
              <c:f>'(2)(ii)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'(2)(ii) OBD'!$B$9:$B$24</c:f>
              <c:numCache>
                <c:formatCode>#,##0</c:formatCode>
                <c:ptCount val="16"/>
                <c:pt idx="0">
                  <c:v>407</c:v>
                </c:pt>
                <c:pt idx="1">
                  <c:v>292</c:v>
                </c:pt>
                <c:pt idx="2">
                  <c:v>253</c:v>
                </c:pt>
                <c:pt idx="3">
                  <c:v>288</c:v>
                </c:pt>
                <c:pt idx="4">
                  <c:v>175</c:v>
                </c:pt>
                <c:pt idx="5">
                  <c:v>149</c:v>
                </c:pt>
                <c:pt idx="6">
                  <c:v>106</c:v>
                </c:pt>
                <c:pt idx="7">
                  <c:v>84</c:v>
                </c:pt>
                <c:pt idx="8">
                  <c:v>73</c:v>
                </c:pt>
                <c:pt idx="9">
                  <c:v>67</c:v>
                </c:pt>
                <c:pt idx="10">
                  <c:v>41</c:v>
                </c:pt>
                <c:pt idx="11">
                  <c:v>17</c:v>
                </c:pt>
                <c:pt idx="12">
                  <c:v>20</c:v>
                </c:pt>
                <c:pt idx="13">
                  <c:v>19</c:v>
                </c:pt>
                <c:pt idx="14">
                  <c:v>6</c:v>
                </c:pt>
                <c:pt idx="15">
                  <c:v>0</c:v>
                </c:pt>
              </c:numCache>
            </c:numRef>
          </c:val>
          <c:smooth val="0"/>
          <c:extLst>
            <c:ext xmlns:c16="http://schemas.microsoft.com/office/drawing/2014/chart" uri="{C3380CC4-5D6E-409C-BE32-E72D297353CC}">
              <c16:uniqueId val="{00000000-4C6C-41FC-A40A-D0C7430E3309}"/>
            </c:ext>
          </c:extLst>
        </c:ser>
        <c:ser>
          <c:idx val="1"/>
          <c:order val="1"/>
          <c:tx>
            <c:strRef>
              <c:f>'(2)(ii) OBD'!$E$7:$G$7</c:f>
              <c:strCache>
                <c:ptCount val="1"/>
                <c:pt idx="0">
                  <c:v>LDGT</c:v>
                </c:pt>
              </c:strCache>
            </c:strRef>
          </c:tx>
          <c:marker>
            <c:symbol val="square"/>
            <c:size val="8"/>
          </c:marker>
          <c:cat>
            <c:numRef>
              <c:f>'(2)(ii)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'(2)(ii) OBD'!$E$9:$E$24</c:f>
              <c:numCache>
                <c:formatCode>#,##0</c:formatCode>
                <c:ptCount val="16"/>
                <c:pt idx="0">
                  <c:v>402</c:v>
                </c:pt>
                <c:pt idx="1">
                  <c:v>337</c:v>
                </c:pt>
                <c:pt idx="2">
                  <c:v>302</c:v>
                </c:pt>
                <c:pt idx="3">
                  <c:v>230</c:v>
                </c:pt>
                <c:pt idx="4">
                  <c:v>180</c:v>
                </c:pt>
                <c:pt idx="5">
                  <c:v>118</c:v>
                </c:pt>
                <c:pt idx="6">
                  <c:v>73</c:v>
                </c:pt>
                <c:pt idx="7">
                  <c:v>56</c:v>
                </c:pt>
                <c:pt idx="8">
                  <c:v>54</c:v>
                </c:pt>
                <c:pt idx="9">
                  <c:v>38</c:v>
                </c:pt>
                <c:pt idx="10">
                  <c:v>26</c:v>
                </c:pt>
                <c:pt idx="11">
                  <c:v>22</c:v>
                </c:pt>
                <c:pt idx="12">
                  <c:v>10</c:v>
                </c:pt>
                <c:pt idx="13">
                  <c:v>31</c:v>
                </c:pt>
                <c:pt idx="14">
                  <c:v>3</c:v>
                </c:pt>
                <c:pt idx="15">
                  <c:v>0</c:v>
                </c:pt>
              </c:numCache>
            </c:numRef>
          </c:val>
          <c:smooth val="0"/>
          <c:extLst>
            <c:ext xmlns:c16="http://schemas.microsoft.com/office/drawing/2014/chart" uri="{C3380CC4-5D6E-409C-BE32-E72D297353CC}">
              <c16:uniqueId val="{00000001-4C6C-41FC-A40A-D0C7430E3309}"/>
            </c:ext>
          </c:extLst>
        </c:ser>
        <c:ser>
          <c:idx val="2"/>
          <c:order val="2"/>
          <c:tx>
            <c:strRef>
              <c:f>'(2)(ii) OBD'!$H$7:$J$7</c:f>
              <c:strCache>
                <c:ptCount val="1"/>
                <c:pt idx="0">
                  <c:v>MDGV</c:v>
                </c:pt>
              </c:strCache>
            </c:strRef>
          </c:tx>
          <c:marker>
            <c:symbol val="triangle"/>
            <c:size val="8"/>
          </c:marker>
          <c:cat>
            <c:numRef>
              <c:f>'(2)(ii)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'(2)(ii) OBD'!$H$9:$H$24</c:f>
              <c:numCache>
                <c:formatCode>#,##0</c:formatCode>
                <c:ptCount val="16"/>
                <c:pt idx="5">
                  <c:v>18</c:v>
                </c:pt>
                <c:pt idx="6">
                  <c:v>8</c:v>
                </c:pt>
                <c:pt idx="7">
                  <c:v>9</c:v>
                </c:pt>
                <c:pt idx="8">
                  <c:v>8</c:v>
                </c:pt>
                <c:pt idx="9">
                  <c:v>5</c:v>
                </c:pt>
                <c:pt idx="10">
                  <c:v>2</c:v>
                </c:pt>
                <c:pt idx="11">
                  <c:v>2</c:v>
                </c:pt>
                <c:pt idx="12">
                  <c:v>2</c:v>
                </c:pt>
                <c:pt idx="13">
                  <c:v>3</c:v>
                </c:pt>
                <c:pt idx="14">
                  <c:v>0</c:v>
                </c:pt>
                <c:pt idx="15">
                  <c:v>0</c:v>
                </c:pt>
              </c:numCache>
            </c:numRef>
          </c:val>
          <c:smooth val="0"/>
          <c:extLst>
            <c:ext xmlns:c16="http://schemas.microsoft.com/office/drawing/2014/chart" uri="{C3380CC4-5D6E-409C-BE32-E72D297353CC}">
              <c16:uniqueId val="{00000002-4C6C-41FC-A40A-D0C7430E3309}"/>
            </c:ext>
          </c:extLst>
        </c:ser>
        <c:dLbls>
          <c:showLegendKey val="0"/>
          <c:showVal val="0"/>
          <c:showCatName val="0"/>
          <c:showSerName val="0"/>
          <c:showPercent val="0"/>
          <c:showBubbleSize val="0"/>
        </c:dLbls>
        <c:marker val="1"/>
        <c:smooth val="0"/>
        <c:axId val="48997888"/>
        <c:axId val="48999424"/>
      </c:lineChart>
      <c:catAx>
        <c:axId val="4899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48999424"/>
        <c:crosses val="autoZero"/>
        <c:auto val="1"/>
        <c:lblAlgn val="ctr"/>
        <c:lblOffset val="100"/>
        <c:tickLblSkip val="1"/>
        <c:tickMarkSkip val="1"/>
        <c:noMultiLvlLbl val="0"/>
      </c:catAx>
      <c:valAx>
        <c:axId val="489994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8997888"/>
        <c:crosses val="autoZero"/>
        <c:crossBetween val="midCat"/>
        <c:majorUnit val="100"/>
      </c:valAx>
      <c:spPr>
        <a:noFill/>
        <a:ln w="12700">
          <a:solidFill>
            <a:srgbClr val="808080"/>
          </a:solidFill>
          <a:prstDash val="solid"/>
        </a:ln>
      </c:spPr>
    </c:plotArea>
    <c:legend>
      <c:legendPos val="r"/>
      <c:layout>
        <c:manualLayout>
          <c:xMode val="edge"/>
          <c:yMode val="edge"/>
          <c:x val="0.78003382192610538"/>
          <c:y val="0.18989498292000037"/>
          <c:w val="0.11613692199914062"/>
          <c:h val="0.1026938637746426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marker>
            <c:symbol val="diamond"/>
            <c:size val="8"/>
          </c:marker>
          <c:xVal>
            <c:numRef>
              <c:f>'(2)(iii)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'(2)(iii) OBD'!$D$9:$D$24</c:f>
              <c:numCache>
                <c:formatCode>0.0%</c:formatCode>
                <c:ptCount val="16"/>
                <c:pt idx="0">
                  <c:v>0.94936551380940537</c:v>
                </c:pt>
                <c:pt idx="1">
                  <c:v>0.9624292331446217</c:v>
                </c:pt>
                <c:pt idx="2">
                  <c:v>0.96795034203192298</c:v>
                </c:pt>
                <c:pt idx="3">
                  <c:v>0.96131631967763598</c:v>
                </c:pt>
                <c:pt idx="4">
                  <c:v>0.97412773506800709</c:v>
                </c:pt>
                <c:pt idx="5">
                  <c:v>0.97438101788170561</c:v>
                </c:pt>
                <c:pt idx="6">
                  <c:v>0.97520467836257307</c:v>
                </c:pt>
                <c:pt idx="7">
                  <c:v>0.98018867924528297</c:v>
                </c:pt>
                <c:pt idx="8">
                  <c:v>0.97985651214128033</c:v>
                </c:pt>
                <c:pt idx="9">
                  <c:v>0.98339529120198266</c:v>
                </c:pt>
                <c:pt idx="10">
                  <c:v>0.98923319327731096</c:v>
                </c:pt>
                <c:pt idx="11">
                  <c:v>0.9951854998583971</c:v>
                </c:pt>
                <c:pt idx="12">
                  <c:v>0.99173895084675756</c:v>
                </c:pt>
                <c:pt idx="13">
                  <c:v>0.98659139026111509</c:v>
                </c:pt>
                <c:pt idx="14">
                  <c:v>0.98951048951048948</c:v>
                </c:pt>
                <c:pt idx="15">
                  <c:v>1</c:v>
                </c:pt>
              </c:numCache>
            </c:numRef>
          </c:yVal>
          <c:smooth val="0"/>
          <c:extLst>
            <c:ext xmlns:c16="http://schemas.microsoft.com/office/drawing/2014/chart" uri="{C3380CC4-5D6E-409C-BE32-E72D297353CC}">
              <c16:uniqueId val="{00000000-4B15-4E35-B2B9-AA963320ABF2}"/>
            </c:ext>
          </c:extLst>
        </c:ser>
        <c:ser>
          <c:idx val="1"/>
          <c:order val="1"/>
          <c:tx>
            <c:strRef>
              <c:f>'(2)(iii) OBD'!$E$7:$G$7</c:f>
              <c:strCache>
                <c:ptCount val="1"/>
                <c:pt idx="0">
                  <c:v>LDGT</c:v>
                </c:pt>
              </c:strCache>
            </c:strRef>
          </c:tx>
          <c:marker>
            <c:symbol val="square"/>
            <c:size val="8"/>
          </c:marker>
          <c:xVal>
            <c:numRef>
              <c:f>'(2)(iii)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'(2)(iii) OBD'!$G$9:$G$24</c:f>
              <c:numCache>
                <c:formatCode>0.0%</c:formatCode>
                <c:ptCount val="16"/>
                <c:pt idx="0">
                  <c:v>0.94959879638916755</c:v>
                </c:pt>
                <c:pt idx="1">
                  <c:v>0.96354392038078751</c:v>
                </c:pt>
                <c:pt idx="2">
                  <c:v>0.9654224868330662</c:v>
                </c:pt>
                <c:pt idx="3">
                  <c:v>0.96882624017348873</c:v>
                </c:pt>
                <c:pt idx="4">
                  <c:v>0.97148740693806435</c:v>
                </c:pt>
                <c:pt idx="5">
                  <c:v>0.97876169906407484</c:v>
                </c:pt>
                <c:pt idx="6">
                  <c:v>0.97779129905689077</c:v>
                </c:pt>
                <c:pt idx="7">
                  <c:v>0.98551099611901682</c:v>
                </c:pt>
                <c:pt idx="8">
                  <c:v>0.98679383712399116</c:v>
                </c:pt>
                <c:pt idx="9">
                  <c:v>0.9887407407407407</c:v>
                </c:pt>
                <c:pt idx="10">
                  <c:v>0.99121621621621625</c:v>
                </c:pt>
                <c:pt idx="11">
                  <c:v>0.99397425362914271</c:v>
                </c:pt>
                <c:pt idx="12">
                  <c:v>0.99601116872756279</c:v>
                </c:pt>
                <c:pt idx="13">
                  <c:v>0.98404529078744207</c:v>
                </c:pt>
                <c:pt idx="14">
                  <c:v>0.99575671852899572</c:v>
                </c:pt>
                <c:pt idx="15">
                  <c:v>1</c:v>
                </c:pt>
              </c:numCache>
            </c:numRef>
          </c:yVal>
          <c:smooth val="0"/>
          <c:extLst>
            <c:ext xmlns:c16="http://schemas.microsoft.com/office/drawing/2014/chart" uri="{C3380CC4-5D6E-409C-BE32-E72D297353CC}">
              <c16:uniqueId val="{00000001-4B15-4E35-B2B9-AA963320ABF2}"/>
            </c:ext>
          </c:extLst>
        </c:ser>
        <c:ser>
          <c:idx val="2"/>
          <c:order val="2"/>
          <c:tx>
            <c:strRef>
              <c:f>'(2)(iii) OBD'!$H$7:$J$7</c:f>
              <c:strCache>
                <c:ptCount val="1"/>
                <c:pt idx="0">
                  <c:v>MDGV</c:v>
                </c:pt>
              </c:strCache>
            </c:strRef>
          </c:tx>
          <c:marker>
            <c:symbol val="triangle"/>
            <c:size val="8"/>
          </c:marker>
          <c:xVal>
            <c:numRef>
              <c:f>'(2)(iii)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'(2)(iii) OBD'!$J$9:$J$23</c:f>
              <c:numCache>
                <c:formatCode>0.0%</c:formatCode>
                <c:ptCount val="15"/>
                <c:pt idx="5">
                  <c:v>0.97796817625458998</c:v>
                </c:pt>
                <c:pt idx="6">
                  <c:v>0.9856887298747764</c:v>
                </c:pt>
                <c:pt idx="7">
                  <c:v>0.9819639278557114</c:v>
                </c:pt>
                <c:pt idx="8">
                  <c:v>0.98870056497175141</c:v>
                </c:pt>
                <c:pt idx="9">
                  <c:v>0.99128919860627174</c:v>
                </c:pt>
                <c:pt idx="10">
                  <c:v>0.99518072289156623</c:v>
                </c:pt>
                <c:pt idx="11">
                  <c:v>0.99406528189910981</c:v>
                </c:pt>
                <c:pt idx="12">
                  <c:v>0.99501246882793015</c:v>
                </c:pt>
                <c:pt idx="13">
                  <c:v>0.9866071428571429</c:v>
                </c:pt>
                <c:pt idx="14">
                  <c:v>1</c:v>
                </c:pt>
              </c:numCache>
            </c:numRef>
          </c:yVal>
          <c:smooth val="0"/>
          <c:extLst>
            <c:ext xmlns:c16="http://schemas.microsoft.com/office/drawing/2014/chart" uri="{C3380CC4-5D6E-409C-BE32-E72D297353CC}">
              <c16:uniqueId val="{00000002-4B15-4E35-B2B9-AA963320ABF2}"/>
            </c:ext>
          </c:extLst>
        </c:ser>
        <c:dLbls>
          <c:showLegendKey val="0"/>
          <c:showVal val="0"/>
          <c:showCatName val="0"/>
          <c:showSerName val="0"/>
          <c:showPercent val="0"/>
          <c:showBubbleSize val="0"/>
        </c:dLbls>
        <c:axId val="86419328"/>
        <c:axId val="86433792"/>
      </c:scatterChart>
      <c:valAx>
        <c:axId val="86419328"/>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6433792"/>
        <c:crosses val="autoZero"/>
        <c:crossBetween val="midCat"/>
        <c:majorUnit val="1"/>
      </c:valAx>
      <c:valAx>
        <c:axId val="86433792"/>
        <c:scaling>
          <c:orientation val="minMax"/>
          <c:max val="1"/>
          <c:min val="0.800000000000001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6419328"/>
        <c:crosses val="autoZero"/>
        <c:crossBetween val="midCat"/>
        <c:majorUnit val="0.05"/>
      </c:valAx>
      <c:spPr>
        <a:noFill/>
        <a:ln w="12700">
          <a:solidFill>
            <a:srgbClr val="808080"/>
          </a:solidFill>
          <a:prstDash val="solid"/>
        </a:ln>
      </c:spPr>
    </c:plotArea>
    <c:legend>
      <c:legendPos val="r"/>
      <c:layout>
        <c:manualLayout>
          <c:xMode val="edge"/>
          <c:yMode val="edge"/>
          <c:x val="0.74403083472833642"/>
          <c:y val="0.40474392662258879"/>
          <c:w val="0.10763896780943608"/>
          <c:h val="0.10906036745406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tested'!$B$11</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tested'!$A$12:$A$47</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VINs tested'!$B$12:$B$47</c:f>
              <c:numCache>
                <c:formatCode>#,##0</c:formatCode>
                <c:ptCount val="36"/>
                <c:pt idx="19">
                  <c:v>78106</c:v>
                </c:pt>
                <c:pt idx="20">
                  <c:v>86037</c:v>
                </c:pt>
                <c:pt idx="21">
                  <c:v>101743</c:v>
                </c:pt>
                <c:pt idx="22">
                  <c:v>102945</c:v>
                </c:pt>
                <c:pt idx="23">
                  <c:v>123796</c:v>
                </c:pt>
                <c:pt idx="24">
                  <c:v>118398</c:v>
                </c:pt>
                <c:pt idx="25">
                  <c:v>108503</c:v>
                </c:pt>
                <c:pt idx="26">
                  <c:v>126926</c:v>
                </c:pt>
                <c:pt idx="27">
                  <c:v>119224</c:v>
                </c:pt>
                <c:pt idx="28">
                  <c:v>145726</c:v>
                </c:pt>
                <c:pt idx="29">
                  <c:v>154184</c:v>
                </c:pt>
                <c:pt idx="30">
                  <c:v>143066</c:v>
                </c:pt>
                <c:pt idx="31">
                  <c:v>146057</c:v>
                </c:pt>
                <c:pt idx="32">
                  <c:v>121143</c:v>
                </c:pt>
                <c:pt idx="33">
                  <c:v>26809</c:v>
                </c:pt>
                <c:pt idx="34">
                  <c:v>319</c:v>
                </c:pt>
              </c:numCache>
            </c:numRef>
          </c:val>
          <c:smooth val="0"/>
          <c:extLst>
            <c:ext xmlns:c16="http://schemas.microsoft.com/office/drawing/2014/chart" uri="{C3380CC4-5D6E-409C-BE32-E72D297353CC}">
              <c16:uniqueId val="{00000000-9BF6-4D2F-8227-A7A3B4A8DC4D}"/>
            </c:ext>
          </c:extLst>
        </c:ser>
        <c:ser>
          <c:idx val="1"/>
          <c:order val="1"/>
          <c:tx>
            <c:strRef>
              <c:f>'(1) VINs tested'!$C$11</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VINs tested'!$A$12:$A$47</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VINs tested'!$C$12:$C$47</c:f>
              <c:numCache>
                <c:formatCode>#,##0</c:formatCode>
                <c:ptCount val="36"/>
                <c:pt idx="19">
                  <c:v>66324</c:v>
                </c:pt>
                <c:pt idx="20">
                  <c:v>92560</c:v>
                </c:pt>
                <c:pt idx="21">
                  <c:v>98936</c:v>
                </c:pt>
                <c:pt idx="22">
                  <c:v>100716</c:v>
                </c:pt>
                <c:pt idx="23">
                  <c:v>102814</c:v>
                </c:pt>
                <c:pt idx="24">
                  <c:v>110737</c:v>
                </c:pt>
                <c:pt idx="25">
                  <c:v>75315</c:v>
                </c:pt>
                <c:pt idx="26">
                  <c:v>108116</c:v>
                </c:pt>
                <c:pt idx="27">
                  <c:v>136429</c:v>
                </c:pt>
                <c:pt idx="28">
                  <c:v>131864</c:v>
                </c:pt>
                <c:pt idx="29">
                  <c:v>151146</c:v>
                </c:pt>
                <c:pt idx="30">
                  <c:v>179440</c:v>
                </c:pt>
                <c:pt idx="31">
                  <c:v>206720</c:v>
                </c:pt>
                <c:pt idx="32">
                  <c:v>204362</c:v>
                </c:pt>
                <c:pt idx="33">
                  <c:v>39816</c:v>
                </c:pt>
                <c:pt idx="34">
                  <c:v>447</c:v>
                </c:pt>
              </c:numCache>
            </c:numRef>
          </c:val>
          <c:smooth val="0"/>
          <c:extLst>
            <c:ext xmlns:c16="http://schemas.microsoft.com/office/drawing/2014/chart" uri="{C3380CC4-5D6E-409C-BE32-E72D297353CC}">
              <c16:uniqueId val="{00000001-9BF6-4D2F-8227-A7A3B4A8DC4D}"/>
            </c:ext>
          </c:extLst>
        </c:ser>
        <c:ser>
          <c:idx val="2"/>
          <c:order val="2"/>
          <c:tx>
            <c:strRef>
              <c:f>'(1) VINs tested'!$D$11</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tested'!$A$12:$A$47</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VINs tested'!$D$12:$D$47</c:f>
              <c:numCache>
                <c:formatCode>#,##0</c:formatCode>
                <c:ptCount val="36"/>
                <c:pt idx="24">
                  <c:v>8701</c:v>
                </c:pt>
                <c:pt idx="25">
                  <c:v>5744</c:v>
                </c:pt>
                <c:pt idx="26">
                  <c:v>5630</c:v>
                </c:pt>
                <c:pt idx="27">
                  <c:v>9225</c:v>
                </c:pt>
                <c:pt idx="28">
                  <c:v>9506</c:v>
                </c:pt>
                <c:pt idx="29">
                  <c:v>8792</c:v>
                </c:pt>
                <c:pt idx="30">
                  <c:v>10324</c:v>
                </c:pt>
                <c:pt idx="31">
                  <c:v>15699</c:v>
                </c:pt>
                <c:pt idx="32">
                  <c:v>13384</c:v>
                </c:pt>
                <c:pt idx="33">
                  <c:v>1015</c:v>
                </c:pt>
                <c:pt idx="34">
                  <c:v>16</c:v>
                </c:pt>
              </c:numCache>
            </c:numRef>
          </c:val>
          <c:smooth val="0"/>
          <c:extLst>
            <c:ext xmlns:c16="http://schemas.microsoft.com/office/drawing/2014/chart" uri="{C3380CC4-5D6E-409C-BE32-E72D297353CC}">
              <c16:uniqueId val="{00000002-9BF6-4D2F-8227-A7A3B4A8DC4D}"/>
            </c:ext>
          </c:extLst>
        </c:ser>
        <c:ser>
          <c:idx val="4"/>
          <c:order val="3"/>
          <c:tx>
            <c:strRef>
              <c:f>'(1) VINs tested'!$E$11</c:f>
              <c:strCache>
                <c:ptCount val="1"/>
                <c:pt idx="0">
                  <c:v>LDDV</c:v>
                </c:pt>
              </c:strCache>
            </c:strRef>
          </c:tx>
          <c:spPr>
            <a:ln w="12700">
              <a:solidFill>
                <a:srgbClr val="800080"/>
              </a:solidFill>
              <a:prstDash val="solid"/>
            </a:ln>
          </c:spPr>
          <c:marker>
            <c:symbol val="star"/>
            <c:size val="5"/>
            <c:spPr>
              <a:noFill/>
              <a:ln>
                <a:solidFill>
                  <a:srgbClr val="800080"/>
                </a:solidFill>
                <a:prstDash val="solid"/>
              </a:ln>
            </c:spPr>
          </c:marker>
          <c:cat>
            <c:numRef>
              <c:f>'(1) VINs tested'!$A$12:$A$47</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VINs tested'!$E$12:$E$44</c:f>
              <c:numCache>
                <c:formatCode>#,##0</c:formatCode>
                <c:ptCount val="33"/>
                <c:pt idx="19">
                  <c:v>332</c:v>
                </c:pt>
                <c:pt idx="20">
                  <c:v>148</c:v>
                </c:pt>
                <c:pt idx="21">
                  <c:v>261</c:v>
                </c:pt>
                <c:pt idx="22">
                  <c:v>234</c:v>
                </c:pt>
                <c:pt idx="23">
                  <c:v>26</c:v>
                </c:pt>
                <c:pt idx="24">
                  <c:v>26</c:v>
                </c:pt>
                <c:pt idx="25">
                  <c:v>234</c:v>
                </c:pt>
                <c:pt idx="26">
                  <c:v>489</c:v>
                </c:pt>
                <c:pt idx="27">
                  <c:v>503</c:v>
                </c:pt>
                <c:pt idx="28">
                  <c:v>661</c:v>
                </c:pt>
                <c:pt idx="29">
                  <c:v>663</c:v>
                </c:pt>
                <c:pt idx="30">
                  <c:v>1495</c:v>
                </c:pt>
                <c:pt idx="31">
                  <c:v>841</c:v>
                </c:pt>
                <c:pt idx="32">
                  <c:v>128</c:v>
                </c:pt>
              </c:numCache>
            </c:numRef>
          </c:val>
          <c:smooth val="0"/>
          <c:extLst>
            <c:ext xmlns:c16="http://schemas.microsoft.com/office/drawing/2014/chart" uri="{C3380CC4-5D6E-409C-BE32-E72D297353CC}">
              <c16:uniqueId val="{00000003-9BF6-4D2F-8227-A7A3B4A8DC4D}"/>
            </c:ext>
          </c:extLst>
        </c:ser>
        <c:ser>
          <c:idx val="5"/>
          <c:order val="4"/>
          <c:tx>
            <c:strRef>
              <c:f>'(1) VINs tested'!$F$11</c:f>
              <c:strCache>
                <c:ptCount val="1"/>
                <c:pt idx="0">
                  <c:v>LDDT</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tested'!$A$12:$A$47</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VINs tested'!$F$12:$F$47</c:f>
              <c:numCache>
                <c:formatCode>#,##0</c:formatCode>
                <c:ptCount val="36"/>
                <c:pt idx="20">
                  <c:v>4</c:v>
                </c:pt>
                <c:pt idx="21">
                  <c:v>28</c:v>
                </c:pt>
                <c:pt idx="22">
                  <c:v>36</c:v>
                </c:pt>
                <c:pt idx="23">
                  <c:v>49</c:v>
                </c:pt>
                <c:pt idx="24">
                  <c:v>70</c:v>
                </c:pt>
                <c:pt idx="25">
                  <c:v>140</c:v>
                </c:pt>
                <c:pt idx="26">
                  <c:v>210</c:v>
                </c:pt>
                <c:pt idx="27">
                  <c:v>414</c:v>
                </c:pt>
                <c:pt idx="28">
                  <c:v>639</c:v>
                </c:pt>
                <c:pt idx="29">
                  <c:v>534</c:v>
                </c:pt>
                <c:pt idx="30">
                  <c:v>1222</c:v>
                </c:pt>
                <c:pt idx="31">
                  <c:v>1224</c:v>
                </c:pt>
                <c:pt idx="32">
                  <c:v>753</c:v>
                </c:pt>
                <c:pt idx="33">
                  <c:v>20</c:v>
                </c:pt>
              </c:numCache>
            </c:numRef>
          </c:val>
          <c:smooth val="0"/>
          <c:extLst>
            <c:ext xmlns:c16="http://schemas.microsoft.com/office/drawing/2014/chart" uri="{C3380CC4-5D6E-409C-BE32-E72D297353CC}">
              <c16:uniqueId val="{00000004-9BF6-4D2F-8227-A7A3B4A8DC4D}"/>
            </c:ext>
          </c:extLst>
        </c:ser>
        <c:ser>
          <c:idx val="6"/>
          <c:order val="5"/>
          <c:tx>
            <c:strRef>
              <c:f>'(1) VINs tested'!$G$11</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tested'!$A$12:$A$47</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VINs tested'!$G$12:$G$47</c:f>
              <c:numCache>
                <c:formatCode>#,##0</c:formatCode>
                <c:ptCount val="36"/>
                <c:pt idx="0">
                  <c:v>5</c:v>
                </c:pt>
                <c:pt idx="1">
                  <c:v>6</c:v>
                </c:pt>
                <c:pt idx="2">
                  <c:v>32</c:v>
                </c:pt>
                <c:pt idx="3">
                  <c:v>31</c:v>
                </c:pt>
                <c:pt idx="4">
                  <c:v>31</c:v>
                </c:pt>
                <c:pt idx="5">
                  <c:v>26</c:v>
                </c:pt>
                <c:pt idx="6">
                  <c:v>19</c:v>
                </c:pt>
                <c:pt idx="7">
                  <c:v>21</c:v>
                </c:pt>
                <c:pt idx="8">
                  <c:v>23</c:v>
                </c:pt>
                <c:pt idx="9">
                  <c:v>48</c:v>
                </c:pt>
                <c:pt idx="10">
                  <c:v>99</c:v>
                </c:pt>
                <c:pt idx="11">
                  <c:v>159</c:v>
                </c:pt>
                <c:pt idx="12">
                  <c:v>170</c:v>
                </c:pt>
                <c:pt idx="13">
                  <c:v>317</c:v>
                </c:pt>
                <c:pt idx="14">
                  <c:v>143</c:v>
                </c:pt>
                <c:pt idx="15">
                  <c:v>516</c:v>
                </c:pt>
                <c:pt idx="16">
                  <c:v>521</c:v>
                </c:pt>
                <c:pt idx="17">
                  <c:v>602</c:v>
                </c:pt>
                <c:pt idx="18">
                  <c:v>630</c:v>
                </c:pt>
                <c:pt idx="19">
                  <c:v>621</c:v>
                </c:pt>
                <c:pt idx="20">
                  <c:v>837</c:v>
                </c:pt>
                <c:pt idx="21">
                  <c:v>1468</c:v>
                </c:pt>
                <c:pt idx="22">
                  <c:v>2133</c:v>
                </c:pt>
                <c:pt idx="23">
                  <c:v>2112</c:v>
                </c:pt>
                <c:pt idx="24">
                  <c:v>2402</c:v>
                </c:pt>
                <c:pt idx="25">
                  <c:v>861</c:v>
                </c:pt>
                <c:pt idx="26">
                  <c:v>893</c:v>
                </c:pt>
                <c:pt idx="27">
                  <c:v>2413</c:v>
                </c:pt>
                <c:pt idx="28">
                  <c:v>2115</c:v>
                </c:pt>
                <c:pt idx="29">
                  <c:v>1837</c:v>
                </c:pt>
                <c:pt idx="30">
                  <c:v>1875</c:v>
                </c:pt>
                <c:pt idx="31">
                  <c:v>3769</c:v>
                </c:pt>
                <c:pt idx="32">
                  <c:v>2843</c:v>
                </c:pt>
                <c:pt idx="33">
                  <c:v>250</c:v>
                </c:pt>
                <c:pt idx="34">
                  <c:v>4</c:v>
                </c:pt>
              </c:numCache>
            </c:numRef>
          </c:val>
          <c:smooth val="0"/>
          <c:extLst>
            <c:ext xmlns:c16="http://schemas.microsoft.com/office/drawing/2014/chart" uri="{C3380CC4-5D6E-409C-BE32-E72D297353CC}">
              <c16:uniqueId val="{00000005-9BF6-4D2F-8227-A7A3B4A8DC4D}"/>
            </c:ext>
          </c:extLst>
        </c:ser>
        <c:ser>
          <c:idx val="7"/>
          <c:order val="6"/>
          <c:tx>
            <c:strRef>
              <c:f>'(1) VINs tested'!$H$11</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tested'!$A$12:$A$47</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VINs tested'!$H$12:$H$47</c:f>
              <c:numCache>
                <c:formatCode>#,##0</c:formatCode>
                <c:ptCount val="36"/>
                <c:pt idx="0">
                  <c:v>191</c:v>
                </c:pt>
                <c:pt idx="1">
                  <c:v>326</c:v>
                </c:pt>
                <c:pt idx="2">
                  <c:v>445</c:v>
                </c:pt>
                <c:pt idx="3">
                  <c:v>723</c:v>
                </c:pt>
                <c:pt idx="4">
                  <c:v>737</c:v>
                </c:pt>
                <c:pt idx="5">
                  <c:v>563</c:v>
                </c:pt>
                <c:pt idx="6">
                  <c:v>450</c:v>
                </c:pt>
                <c:pt idx="7">
                  <c:v>382</c:v>
                </c:pt>
                <c:pt idx="8">
                  <c:v>383</c:v>
                </c:pt>
                <c:pt idx="9">
                  <c:v>626</c:v>
                </c:pt>
                <c:pt idx="10">
                  <c:v>913</c:v>
                </c:pt>
                <c:pt idx="11">
                  <c:v>1438</c:v>
                </c:pt>
                <c:pt idx="12">
                  <c:v>1300</c:v>
                </c:pt>
                <c:pt idx="13">
                  <c:v>1700</c:v>
                </c:pt>
                <c:pt idx="14">
                  <c:v>1790</c:v>
                </c:pt>
                <c:pt idx="15">
                  <c:v>2617</c:v>
                </c:pt>
                <c:pt idx="16">
                  <c:v>3192</c:v>
                </c:pt>
                <c:pt idx="17">
                  <c:v>2985</c:v>
                </c:pt>
                <c:pt idx="18">
                  <c:v>2522</c:v>
                </c:pt>
                <c:pt idx="19">
                  <c:v>2760</c:v>
                </c:pt>
                <c:pt idx="20">
                  <c:v>3877</c:v>
                </c:pt>
                <c:pt idx="21">
                  <c:v>4723</c:v>
                </c:pt>
                <c:pt idx="22">
                  <c:v>4977</c:v>
                </c:pt>
                <c:pt idx="23">
                  <c:v>5721</c:v>
                </c:pt>
                <c:pt idx="24">
                  <c:v>3469</c:v>
                </c:pt>
                <c:pt idx="25">
                  <c:v>2553</c:v>
                </c:pt>
                <c:pt idx="26">
                  <c:v>2510</c:v>
                </c:pt>
                <c:pt idx="27">
                  <c:v>2778</c:v>
                </c:pt>
                <c:pt idx="28">
                  <c:v>4644</c:v>
                </c:pt>
                <c:pt idx="29">
                  <c:v>4197</c:v>
                </c:pt>
                <c:pt idx="30">
                  <c:v>4071</c:v>
                </c:pt>
                <c:pt idx="31">
                  <c:v>5415</c:v>
                </c:pt>
                <c:pt idx="32">
                  <c:v>6024</c:v>
                </c:pt>
                <c:pt idx="33">
                  <c:v>3432</c:v>
                </c:pt>
                <c:pt idx="34">
                  <c:v>929</c:v>
                </c:pt>
                <c:pt idx="35">
                  <c:v>18</c:v>
                </c:pt>
              </c:numCache>
            </c:numRef>
          </c:val>
          <c:smooth val="0"/>
          <c:extLst>
            <c:ext xmlns:c16="http://schemas.microsoft.com/office/drawing/2014/chart" uri="{C3380CC4-5D6E-409C-BE32-E72D297353CC}">
              <c16:uniqueId val="{00000006-9BF6-4D2F-8227-A7A3B4A8DC4D}"/>
            </c:ext>
          </c:extLst>
        </c:ser>
        <c:dLbls>
          <c:showLegendKey val="0"/>
          <c:showVal val="0"/>
          <c:showCatName val="0"/>
          <c:showSerName val="0"/>
          <c:showPercent val="0"/>
          <c:showBubbleSize val="0"/>
        </c:dLbls>
        <c:marker val="1"/>
        <c:smooth val="0"/>
        <c:axId val="61416960"/>
        <c:axId val="61431808"/>
      </c:lineChart>
      <c:catAx>
        <c:axId val="61416960"/>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61431808"/>
        <c:crosses val="autoZero"/>
        <c:auto val="1"/>
        <c:lblAlgn val="ctr"/>
        <c:lblOffset val="100"/>
        <c:tickLblSkip val="2"/>
        <c:tickMarkSkip val="1"/>
        <c:noMultiLvlLbl val="0"/>
      </c:catAx>
      <c:valAx>
        <c:axId val="61431808"/>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61416960"/>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26286595341501595"/>
          <c:h val="0.24363654275119195"/>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marker>
            <c:symbol val="diamond"/>
            <c:size val="8"/>
          </c:marker>
          <c:cat>
            <c:numRef>
              <c:f>'(2)(iii)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'(2)(iii) OBD'!$B$9:$B$24</c:f>
              <c:numCache>
                <c:formatCode>#,##0</c:formatCode>
                <c:ptCount val="16"/>
                <c:pt idx="0">
                  <c:v>7631</c:v>
                </c:pt>
                <c:pt idx="1">
                  <c:v>7480</c:v>
                </c:pt>
                <c:pt idx="2">
                  <c:v>7641</c:v>
                </c:pt>
                <c:pt idx="3">
                  <c:v>7157</c:v>
                </c:pt>
                <c:pt idx="4">
                  <c:v>6589</c:v>
                </c:pt>
                <c:pt idx="5">
                  <c:v>5667</c:v>
                </c:pt>
                <c:pt idx="6">
                  <c:v>4169</c:v>
                </c:pt>
                <c:pt idx="7">
                  <c:v>4156</c:v>
                </c:pt>
                <c:pt idx="8">
                  <c:v>3551</c:v>
                </c:pt>
                <c:pt idx="9">
                  <c:v>3968</c:v>
                </c:pt>
                <c:pt idx="10">
                  <c:v>3767</c:v>
                </c:pt>
                <c:pt idx="11">
                  <c:v>3514</c:v>
                </c:pt>
                <c:pt idx="12">
                  <c:v>2401</c:v>
                </c:pt>
                <c:pt idx="13">
                  <c:v>1398</c:v>
                </c:pt>
                <c:pt idx="14">
                  <c:v>566</c:v>
                </c:pt>
                <c:pt idx="15">
                  <c:v>48</c:v>
                </c:pt>
              </c:numCache>
            </c:numRef>
          </c:val>
          <c:smooth val="0"/>
          <c:extLst>
            <c:ext xmlns:c16="http://schemas.microsoft.com/office/drawing/2014/chart" uri="{C3380CC4-5D6E-409C-BE32-E72D297353CC}">
              <c16:uniqueId val="{00000000-17AD-4DB8-B7D1-93F0CB2AEEA1}"/>
            </c:ext>
          </c:extLst>
        </c:ser>
        <c:ser>
          <c:idx val="1"/>
          <c:order val="1"/>
          <c:tx>
            <c:strRef>
              <c:f>'(2)(iii) OBD'!$E$7:$G$7</c:f>
              <c:strCache>
                <c:ptCount val="1"/>
                <c:pt idx="0">
                  <c:v>LDGT</c:v>
                </c:pt>
              </c:strCache>
            </c:strRef>
          </c:tx>
          <c:marker>
            <c:symbol val="square"/>
            <c:size val="8"/>
          </c:marker>
          <c:cat>
            <c:numRef>
              <c:f>'(2)(iii)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'(2)(iii) OBD'!$E$9:$E$24</c:f>
              <c:numCache>
                <c:formatCode>#,##0</c:formatCode>
                <c:ptCount val="16"/>
                <c:pt idx="0">
                  <c:v>7574</c:v>
                </c:pt>
                <c:pt idx="1">
                  <c:v>8907</c:v>
                </c:pt>
                <c:pt idx="2">
                  <c:v>8432</c:v>
                </c:pt>
                <c:pt idx="3">
                  <c:v>7148</c:v>
                </c:pt>
                <c:pt idx="4">
                  <c:v>6133</c:v>
                </c:pt>
                <c:pt idx="5">
                  <c:v>5438</c:v>
                </c:pt>
                <c:pt idx="6">
                  <c:v>3214</c:v>
                </c:pt>
                <c:pt idx="7">
                  <c:v>3809</c:v>
                </c:pt>
                <c:pt idx="8">
                  <c:v>4035</c:v>
                </c:pt>
                <c:pt idx="9">
                  <c:v>3337</c:v>
                </c:pt>
                <c:pt idx="10">
                  <c:v>2934</c:v>
                </c:pt>
                <c:pt idx="11">
                  <c:v>3629</c:v>
                </c:pt>
                <c:pt idx="12">
                  <c:v>2497</c:v>
                </c:pt>
                <c:pt idx="13">
                  <c:v>1912</c:v>
                </c:pt>
                <c:pt idx="14">
                  <c:v>704</c:v>
                </c:pt>
                <c:pt idx="15">
                  <c:v>89</c:v>
                </c:pt>
              </c:numCache>
            </c:numRef>
          </c:val>
          <c:smooth val="0"/>
          <c:extLst>
            <c:ext xmlns:c16="http://schemas.microsoft.com/office/drawing/2014/chart" uri="{C3380CC4-5D6E-409C-BE32-E72D297353CC}">
              <c16:uniqueId val="{00000001-17AD-4DB8-B7D1-93F0CB2AEEA1}"/>
            </c:ext>
          </c:extLst>
        </c:ser>
        <c:ser>
          <c:idx val="2"/>
          <c:order val="2"/>
          <c:tx>
            <c:strRef>
              <c:f>'(2)(iii) OBD'!$H$7:$J$7</c:f>
              <c:strCache>
                <c:ptCount val="1"/>
                <c:pt idx="0">
                  <c:v>MDGV</c:v>
                </c:pt>
              </c:strCache>
            </c:strRef>
          </c:tx>
          <c:marker>
            <c:symbol val="triangle"/>
            <c:size val="8"/>
          </c:marker>
          <c:cat>
            <c:numRef>
              <c:f>'(2)(iii)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'(2)(iii) OBD'!$H$9:$H$24</c:f>
              <c:numCache>
                <c:formatCode>#,##0</c:formatCode>
                <c:ptCount val="16"/>
                <c:pt idx="5">
                  <c:v>799</c:v>
                </c:pt>
                <c:pt idx="6">
                  <c:v>551</c:v>
                </c:pt>
                <c:pt idx="7">
                  <c:v>490</c:v>
                </c:pt>
                <c:pt idx="8">
                  <c:v>700</c:v>
                </c:pt>
                <c:pt idx="9">
                  <c:v>569</c:v>
                </c:pt>
                <c:pt idx="10">
                  <c:v>413</c:v>
                </c:pt>
                <c:pt idx="11">
                  <c:v>335</c:v>
                </c:pt>
                <c:pt idx="12">
                  <c:v>399</c:v>
                </c:pt>
                <c:pt idx="13">
                  <c:v>221</c:v>
                </c:pt>
                <c:pt idx="14">
                  <c:v>32</c:v>
                </c:pt>
                <c:pt idx="15">
                  <c:v>2</c:v>
                </c:pt>
              </c:numCache>
            </c:numRef>
          </c:val>
          <c:smooth val="0"/>
          <c:extLst>
            <c:ext xmlns:c16="http://schemas.microsoft.com/office/drawing/2014/chart" uri="{C3380CC4-5D6E-409C-BE32-E72D297353CC}">
              <c16:uniqueId val="{00000002-17AD-4DB8-B7D1-93F0CB2AEEA1}"/>
            </c:ext>
          </c:extLst>
        </c:ser>
        <c:dLbls>
          <c:showLegendKey val="0"/>
          <c:showVal val="0"/>
          <c:showCatName val="0"/>
          <c:showSerName val="0"/>
          <c:showPercent val="0"/>
          <c:showBubbleSize val="0"/>
        </c:dLbls>
        <c:marker val="1"/>
        <c:smooth val="0"/>
        <c:axId val="86284160"/>
        <c:axId val="86290432"/>
      </c:lineChart>
      <c:catAx>
        <c:axId val="8628416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6290432"/>
        <c:crosses val="autoZero"/>
        <c:auto val="1"/>
        <c:lblAlgn val="ctr"/>
        <c:lblOffset val="100"/>
        <c:tickLblSkip val="1"/>
        <c:tickMarkSkip val="1"/>
        <c:noMultiLvlLbl val="0"/>
      </c:catAx>
      <c:valAx>
        <c:axId val="8629043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6284160"/>
        <c:crosses val="autoZero"/>
        <c:crossBetween val="midCat"/>
      </c:valAx>
      <c:spPr>
        <a:noFill/>
        <a:ln w="12700">
          <a:solidFill>
            <a:srgbClr val="808080"/>
          </a:solidFill>
          <a:prstDash val="solid"/>
        </a:ln>
      </c:spPr>
    </c:plotArea>
    <c:legend>
      <c:legendPos val="r"/>
      <c:layout>
        <c:manualLayout>
          <c:xMode val="edge"/>
          <c:yMode val="edge"/>
          <c:x val="0.77546382217096999"/>
          <c:y val="0.20033698833331121"/>
          <c:w val="0.10995381298161594"/>
          <c:h val="0.1077442477050780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OBD'!$B$7:$D$7</c:f>
              <c:strCache>
                <c:ptCount val="1"/>
                <c:pt idx="0">
                  <c:v>LDGV</c:v>
                </c:pt>
              </c:strCache>
            </c:strRef>
          </c:tx>
          <c:marker>
            <c:symbol val="diamond"/>
            <c:size val="8"/>
          </c:marker>
          <c:xVal>
            <c:numRef>
              <c:f>'(2)(iv)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'(2)(iv) OBD'!$D$9:$D$24</c:f>
              <c:numCache>
                <c:formatCode>0.0%</c:formatCode>
                <c:ptCount val="16"/>
                <c:pt idx="0">
                  <c:v>0.89550264550264547</c:v>
                </c:pt>
                <c:pt idx="1">
                  <c:v>0.92270531400966183</c:v>
                </c:pt>
                <c:pt idx="2">
                  <c:v>0.91919191919191923</c:v>
                </c:pt>
                <c:pt idx="3">
                  <c:v>0.9006968641114983</c:v>
                </c:pt>
                <c:pt idx="4">
                  <c:v>0.93990384615384615</c:v>
                </c:pt>
                <c:pt idx="5">
                  <c:v>0.91646778042959431</c:v>
                </c:pt>
                <c:pt idx="6">
                  <c:v>0.89149560117302051</c:v>
                </c:pt>
                <c:pt idx="7">
                  <c:v>0.95341614906832295</c:v>
                </c:pt>
                <c:pt idx="8">
                  <c:v>0.92682926829268297</c:v>
                </c:pt>
                <c:pt idx="9">
                  <c:v>0.97142857142857142</c:v>
                </c:pt>
                <c:pt idx="10">
                  <c:v>0.99224806201550386</c:v>
                </c:pt>
                <c:pt idx="11">
                  <c:v>0.97413793103448276</c:v>
                </c:pt>
                <c:pt idx="12">
                  <c:v>0.97278911564625847</c:v>
                </c:pt>
                <c:pt idx="13">
                  <c:v>0.989247311827957</c:v>
                </c:pt>
                <c:pt idx="14">
                  <c:v>0.96875</c:v>
                </c:pt>
                <c:pt idx="15">
                  <c:v>0</c:v>
                </c:pt>
              </c:numCache>
            </c:numRef>
          </c:yVal>
          <c:smooth val="0"/>
          <c:extLst>
            <c:ext xmlns:c16="http://schemas.microsoft.com/office/drawing/2014/chart" uri="{C3380CC4-5D6E-409C-BE32-E72D297353CC}">
              <c16:uniqueId val="{00000000-4F1F-42E3-A786-FC7FC6F3F655}"/>
            </c:ext>
          </c:extLst>
        </c:ser>
        <c:ser>
          <c:idx val="1"/>
          <c:order val="1"/>
          <c:tx>
            <c:strRef>
              <c:f>'(2)(iv) OBD'!$E$7:$G$7</c:f>
              <c:strCache>
                <c:ptCount val="1"/>
                <c:pt idx="0">
                  <c:v>LDGT</c:v>
                </c:pt>
              </c:strCache>
            </c:strRef>
          </c:tx>
          <c:marker>
            <c:symbol val="square"/>
            <c:size val="8"/>
          </c:marker>
          <c:xVal>
            <c:numRef>
              <c:f>'(2)(iv)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'(2)(iv) OBD'!$G$9:$G$24</c:f>
              <c:numCache>
                <c:formatCode>0.0%</c:formatCode>
                <c:ptCount val="16"/>
                <c:pt idx="0">
                  <c:v>0.89683631361760663</c:v>
                </c:pt>
                <c:pt idx="1">
                  <c:v>0.9186351706036745</c:v>
                </c:pt>
                <c:pt idx="2">
                  <c:v>0.92470277410832236</c:v>
                </c:pt>
                <c:pt idx="3">
                  <c:v>0.91349480968858132</c:v>
                </c:pt>
                <c:pt idx="4">
                  <c:v>0.93287037037037035</c:v>
                </c:pt>
                <c:pt idx="5">
                  <c:v>0.96045197740112997</c:v>
                </c:pt>
                <c:pt idx="6">
                  <c:v>0.93043478260869561</c:v>
                </c:pt>
                <c:pt idx="7">
                  <c:v>0.95918367346938771</c:v>
                </c:pt>
                <c:pt idx="8">
                  <c:v>0.98156682027649766</c:v>
                </c:pt>
                <c:pt idx="9">
                  <c:v>0.97633136094674555</c:v>
                </c:pt>
                <c:pt idx="10">
                  <c:v>0.98540145985401462</c:v>
                </c:pt>
                <c:pt idx="11">
                  <c:v>0.98837209302325579</c:v>
                </c:pt>
                <c:pt idx="12">
                  <c:v>0.9826086956521739</c:v>
                </c:pt>
                <c:pt idx="13">
                  <c:v>0.94</c:v>
                </c:pt>
                <c:pt idx="14">
                  <c:v>1</c:v>
                </c:pt>
                <c:pt idx="15">
                  <c:v>1</c:v>
                </c:pt>
              </c:numCache>
            </c:numRef>
          </c:yVal>
          <c:smooth val="0"/>
          <c:extLst>
            <c:ext xmlns:c16="http://schemas.microsoft.com/office/drawing/2014/chart" uri="{C3380CC4-5D6E-409C-BE32-E72D297353CC}">
              <c16:uniqueId val="{00000001-4F1F-42E3-A786-FC7FC6F3F655}"/>
            </c:ext>
          </c:extLst>
        </c:ser>
        <c:ser>
          <c:idx val="2"/>
          <c:order val="2"/>
          <c:tx>
            <c:strRef>
              <c:f>'(2)(iv) OBD'!$H$7:$J$7</c:f>
              <c:strCache>
                <c:ptCount val="1"/>
                <c:pt idx="0">
                  <c:v>MDGV</c:v>
                </c:pt>
              </c:strCache>
            </c:strRef>
          </c:tx>
          <c:marker>
            <c:symbol val="triangle"/>
            <c:size val="8"/>
          </c:marker>
          <c:xVal>
            <c:numRef>
              <c:f>'(2)(iv)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'(2)(iv) OBD'!$J$9:$J$23</c:f>
              <c:numCache>
                <c:formatCode>0.0%</c:formatCode>
                <c:ptCount val="15"/>
                <c:pt idx="5">
                  <c:v>0.967741935483871</c:v>
                </c:pt>
                <c:pt idx="6">
                  <c:v>1</c:v>
                </c:pt>
                <c:pt idx="7">
                  <c:v>0.95652173913043481</c:v>
                </c:pt>
                <c:pt idx="8">
                  <c:v>1</c:v>
                </c:pt>
                <c:pt idx="9">
                  <c:v>1</c:v>
                </c:pt>
                <c:pt idx="10">
                  <c:v>0.96875</c:v>
                </c:pt>
                <c:pt idx="11">
                  <c:v>1</c:v>
                </c:pt>
                <c:pt idx="12">
                  <c:v>1</c:v>
                </c:pt>
                <c:pt idx="13">
                  <c:v>1</c:v>
                </c:pt>
                <c:pt idx="14">
                  <c:v>1</c:v>
                </c:pt>
              </c:numCache>
            </c:numRef>
          </c:yVal>
          <c:smooth val="0"/>
          <c:extLst>
            <c:ext xmlns:c16="http://schemas.microsoft.com/office/drawing/2014/chart" uri="{C3380CC4-5D6E-409C-BE32-E72D297353CC}">
              <c16:uniqueId val="{00000002-4F1F-42E3-A786-FC7FC6F3F655}"/>
            </c:ext>
          </c:extLst>
        </c:ser>
        <c:dLbls>
          <c:showLegendKey val="0"/>
          <c:showVal val="0"/>
          <c:showCatName val="0"/>
          <c:showSerName val="0"/>
          <c:showPercent val="0"/>
          <c:showBubbleSize val="0"/>
        </c:dLbls>
        <c:axId val="86223872"/>
        <c:axId val="86447232"/>
      </c:scatterChart>
      <c:valAx>
        <c:axId val="86223872"/>
        <c:scaling>
          <c:orientation val="minMax"/>
          <c:max val="2018"/>
          <c:min val="2003"/>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6447232"/>
        <c:crosses val="autoZero"/>
        <c:crossBetween val="midCat"/>
        <c:majorUnit val="1"/>
      </c:valAx>
      <c:valAx>
        <c:axId val="86447232"/>
        <c:scaling>
          <c:orientation val="minMax"/>
          <c:max val="1"/>
          <c:min val="0.80000000000000104"/>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6223872"/>
        <c:crosses val="autoZero"/>
        <c:crossBetween val="midCat"/>
        <c:majorUnit val="0.05"/>
      </c:valAx>
      <c:spPr>
        <a:noFill/>
        <a:ln w="12700">
          <a:solidFill>
            <a:srgbClr val="808080"/>
          </a:solidFill>
          <a:prstDash val="solid"/>
        </a:ln>
      </c:spPr>
    </c:plotArea>
    <c:legend>
      <c:legendPos val="r"/>
      <c:layout>
        <c:manualLayout>
          <c:xMode val="edge"/>
          <c:yMode val="edge"/>
          <c:x val="0.14104046242774679"/>
          <c:y val="0.23993304129878046"/>
          <c:w val="0.12023121387283274"/>
          <c:h val="0.1224831124878896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OBD'!$B$7:$D$7</c:f>
              <c:strCache>
                <c:ptCount val="1"/>
                <c:pt idx="0">
                  <c:v>LDGV</c:v>
                </c:pt>
              </c:strCache>
            </c:strRef>
          </c:tx>
          <c:marker>
            <c:symbol val="diamond"/>
            <c:size val="8"/>
          </c:marker>
          <c:cat>
            <c:numRef>
              <c:f>'(2)(iv)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'(2)(iv) OBD'!$B$9:$B$24</c:f>
              <c:numCache>
                <c:formatCode>#,##0</c:formatCode>
                <c:ptCount val="16"/>
                <c:pt idx="0">
                  <c:v>677</c:v>
                </c:pt>
                <c:pt idx="1">
                  <c:v>573</c:v>
                </c:pt>
                <c:pt idx="2">
                  <c:v>546</c:v>
                </c:pt>
                <c:pt idx="3">
                  <c:v>517</c:v>
                </c:pt>
                <c:pt idx="4">
                  <c:v>391</c:v>
                </c:pt>
                <c:pt idx="5">
                  <c:v>384</c:v>
                </c:pt>
                <c:pt idx="6">
                  <c:v>304</c:v>
                </c:pt>
                <c:pt idx="7">
                  <c:v>307</c:v>
                </c:pt>
                <c:pt idx="8">
                  <c:v>228</c:v>
                </c:pt>
                <c:pt idx="9">
                  <c:v>272</c:v>
                </c:pt>
                <c:pt idx="10">
                  <c:v>256</c:v>
                </c:pt>
                <c:pt idx="11">
                  <c:v>226</c:v>
                </c:pt>
                <c:pt idx="12">
                  <c:v>143</c:v>
                </c:pt>
                <c:pt idx="13">
                  <c:v>92</c:v>
                </c:pt>
                <c:pt idx="14">
                  <c:v>31</c:v>
                </c:pt>
                <c:pt idx="15">
                  <c:v>0</c:v>
                </c:pt>
              </c:numCache>
            </c:numRef>
          </c:val>
          <c:smooth val="0"/>
          <c:extLst>
            <c:ext xmlns:c16="http://schemas.microsoft.com/office/drawing/2014/chart" uri="{C3380CC4-5D6E-409C-BE32-E72D297353CC}">
              <c16:uniqueId val="{00000000-85E0-4ECE-BF3D-F70C02E10C72}"/>
            </c:ext>
          </c:extLst>
        </c:ser>
        <c:ser>
          <c:idx val="1"/>
          <c:order val="1"/>
          <c:tx>
            <c:strRef>
              <c:f>'(2)(iv) OBD'!$E$7:$G$7</c:f>
              <c:strCache>
                <c:ptCount val="1"/>
                <c:pt idx="0">
                  <c:v>LDGT</c:v>
                </c:pt>
              </c:strCache>
            </c:strRef>
          </c:tx>
          <c:marker>
            <c:symbol val="square"/>
            <c:size val="8"/>
          </c:marker>
          <c:cat>
            <c:numRef>
              <c:f>'(2)(iv)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'(2)(iv) OBD'!$E$9:$E$24</c:f>
              <c:numCache>
                <c:formatCode>#,##0</c:formatCode>
                <c:ptCount val="16"/>
                <c:pt idx="0">
                  <c:v>652</c:v>
                </c:pt>
                <c:pt idx="1">
                  <c:v>700</c:v>
                </c:pt>
                <c:pt idx="2">
                  <c:v>700</c:v>
                </c:pt>
                <c:pt idx="3">
                  <c:v>528</c:v>
                </c:pt>
                <c:pt idx="4">
                  <c:v>403</c:v>
                </c:pt>
                <c:pt idx="5">
                  <c:v>340</c:v>
                </c:pt>
                <c:pt idx="6">
                  <c:v>214</c:v>
                </c:pt>
                <c:pt idx="7">
                  <c:v>235</c:v>
                </c:pt>
                <c:pt idx="8">
                  <c:v>213</c:v>
                </c:pt>
                <c:pt idx="9">
                  <c:v>165</c:v>
                </c:pt>
                <c:pt idx="10">
                  <c:v>135</c:v>
                </c:pt>
                <c:pt idx="11">
                  <c:v>170</c:v>
                </c:pt>
                <c:pt idx="12">
                  <c:v>113</c:v>
                </c:pt>
                <c:pt idx="13">
                  <c:v>94</c:v>
                </c:pt>
                <c:pt idx="14">
                  <c:v>34</c:v>
                </c:pt>
                <c:pt idx="15">
                  <c:v>2</c:v>
                </c:pt>
              </c:numCache>
            </c:numRef>
          </c:val>
          <c:smooth val="0"/>
          <c:extLst>
            <c:ext xmlns:c16="http://schemas.microsoft.com/office/drawing/2014/chart" uri="{C3380CC4-5D6E-409C-BE32-E72D297353CC}">
              <c16:uniqueId val="{00000001-85E0-4ECE-BF3D-F70C02E10C72}"/>
            </c:ext>
          </c:extLst>
        </c:ser>
        <c:ser>
          <c:idx val="2"/>
          <c:order val="2"/>
          <c:tx>
            <c:strRef>
              <c:f>'(2)(iv) OBD'!$H$7:$J$7</c:f>
              <c:strCache>
                <c:ptCount val="1"/>
                <c:pt idx="0">
                  <c:v>MDGV</c:v>
                </c:pt>
              </c:strCache>
            </c:strRef>
          </c:tx>
          <c:marker>
            <c:symbol val="triangle"/>
            <c:size val="8"/>
          </c:marker>
          <c:cat>
            <c:numRef>
              <c:f>'(2)(iv) OBD'!$A$9:$A$24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'(2)(iv) OBD'!$H$9:$H$24</c:f>
              <c:numCache>
                <c:formatCode>#,##0</c:formatCode>
                <c:ptCount val="16"/>
                <c:pt idx="5">
                  <c:v>60</c:v>
                </c:pt>
                <c:pt idx="6">
                  <c:v>45</c:v>
                </c:pt>
                <c:pt idx="7">
                  <c:v>44</c:v>
                </c:pt>
                <c:pt idx="8">
                  <c:v>53</c:v>
                </c:pt>
                <c:pt idx="9">
                  <c:v>52</c:v>
                </c:pt>
                <c:pt idx="10">
                  <c:v>31</c:v>
                </c:pt>
                <c:pt idx="11">
                  <c:v>25</c:v>
                </c:pt>
                <c:pt idx="12">
                  <c:v>34</c:v>
                </c:pt>
                <c:pt idx="13">
                  <c:v>16</c:v>
                </c:pt>
                <c:pt idx="14">
                  <c:v>3</c:v>
                </c:pt>
                <c:pt idx="15">
                  <c:v>0</c:v>
                </c:pt>
              </c:numCache>
            </c:numRef>
          </c:val>
          <c:smooth val="0"/>
          <c:extLst>
            <c:ext xmlns:c16="http://schemas.microsoft.com/office/drawing/2014/chart" uri="{C3380CC4-5D6E-409C-BE32-E72D297353CC}">
              <c16:uniqueId val="{00000002-85E0-4ECE-BF3D-F70C02E10C72}"/>
            </c:ext>
          </c:extLst>
        </c:ser>
        <c:dLbls>
          <c:showLegendKey val="0"/>
          <c:showVal val="0"/>
          <c:showCatName val="0"/>
          <c:showSerName val="0"/>
          <c:showPercent val="0"/>
          <c:showBubbleSize val="0"/>
        </c:dLbls>
        <c:marker val="1"/>
        <c:smooth val="0"/>
        <c:axId val="86494208"/>
        <c:axId val="86500480"/>
      </c:lineChart>
      <c:catAx>
        <c:axId val="86494208"/>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6500480"/>
        <c:crosses val="autoZero"/>
        <c:auto val="1"/>
        <c:lblAlgn val="ctr"/>
        <c:lblOffset val="100"/>
        <c:tickLblSkip val="1"/>
        <c:tickMarkSkip val="1"/>
        <c:noMultiLvlLbl val="0"/>
      </c:catAx>
      <c:valAx>
        <c:axId val="86500480"/>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6494208"/>
        <c:crosses val="autoZero"/>
        <c:crossBetween val="midCat"/>
      </c:valAx>
      <c:spPr>
        <a:noFill/>
        <a:ln w="12700">
          <a:solidFill>
            <a:srgbClr val="808080"/>
          </a:solidFill>
          <a:prstDash val="solid"/>
        </a:ln>
      </c:spPr>
    </c:plotArea>
    <c:legend>
      <c:legendPos val="r"/>
      <c:layout>
        <c:manualLayout>
          <c:xMode val="edge"/>
          <c:yMode val="edge"/>
          <c:x val="0.76074424299734256"/>
          <c:y val="0.19528654877736348"/>
          <c:w val="0.11614409630666844"/>
          <c:h val="0.114478291223697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'(2)(v) Waivers'!$D$12:$D$25</c:f>
              <c:numCache>
                <c:formatCode>0.0%</c:formatCode>
                <c:ptCount val="14"/>
                <c:pt idx="0">
                  <c:v>0</c:v>
                </c:pt>
                <c:pt idx="1">
                  <c:v>0</c:v>
                </c:pt>
                <c:pt idx="2">
                  <c:v>0</c:v>
                </c:pt>
                <c:pt idx="3">
                  <c:v>0</c:v>
                </c:pt>
                <c:pt idx="4">
                  <c:v>0</c:v>
                </c:pt>
                <c:pt idx="5">
                  <c:v>1.4384349827387802E-4</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B3A6-406D-AFAD-0011ADD3EC26}"/>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1.0585371017254155E-4</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B3A6-406D-AFAD-0011ADD3EC26}"/>
            </c:ext>
          </c:extLst>
        </c:ser>
        <c:dLbls>
          <c:showLegendKey val="0"/>
          <c:showVal val="0"/>
          <c:showCatName val="0"/>
          <c:showSerName val="0"/>
          <c:showPercent val="0"/>
          <c:showBubbleSize val="0"/>
        </c:dLbls>
        <c:marker val="1"/>
        <c:smooth val="0"/>
        <c:axId val="86559360"/>
        <c:axId val="86566016"/>
      </c:lineChart>
      <c:catAx>
        <c:axId val="8655936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6566016"/>
        <c:crosses val="autoZero"/>
        <c:auto val="1"/>
        <c:lblAlgn val="ctr"/>
        <c:lblOffset val="100"/>
        <c:tickLblSkip val="2"/>
        <c:tickMarkSkip val="1"/>
        <c:noMultiLvlLbl val="0"/>
      </c:catAx>
      <c:valAx>
        <c:axId val="86566016"/>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6559360"/>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'(2)(v) Waivers'!$B$12:$B$25</c:f>
              <c:numCache>
                <c:formatCode>#,##0</c:formatCode>
                <c:ptCount val="14"/>
                <c:pt idx="0">
                  <c:v>0</c:v>
                </c:pt>
                <c:pt idx="1">
                  <c:v>0</c:v>
                </c:pt>
                <c:pt idx="2">
                  <c:v>0</c:v>
                </c:pt>
                <c:pt idx="3">
                  <c:v>0</c:v>
                </c:pt>
                <c:pt idx="4">
                  <c:v>0</c:v>
                </c:pt>
                <c:pt idx="5">
                  <c:v>1</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2D1F-405E-8D26-006F94F82787}"/>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11534</c:v>
                </c:pt>
                <c:pt idx="1">
                  <c:v>12555</c:v>
                </c:pt>
                <c:pt idx="2">
                  <c:v>11442</c:v>
                </c:pt>
                <c:pt idx="3">
                  <c:v>9447</c:v>
                </c:pt>
                <c:pt idx="4">
                  <c:v>7717</c:v>
                </c:pt>
                <c:pt idx="5">
                  <c:v>6548</c:v>
                </c:pt>
                <c:pt idx="6">
                  <c:v>3847</c:v>
                </c:pt>
                <c:pt idx="7">
                  <c:v>4268</c:v>
                </c:pt>
                <c:pt idx="8">
                  <c:v>4355</c:v>
                </c:pt>
                <c:pt idx="9">
                  <c:v>3535</c:v>
                </c:pt>
                <c:pt idx="10">
                  <c:v>3002</c:v>
                </c:pt>
                <c:pt idx="11">
                  <c:v>3753</c:v>
                </c:pt>
                <c:pt idx="12">
                  <c:v>2521</c:v>
                </c:pt>
                <c:pt idx="13">
                  <c:v>2051</c:v>
                </c:pt>
              </c:numCache>
            </c:numRef>
          </c:val>
          <c:smooth val="0"/>
          <c:extLst>
            <c:ext xmlns:c16="http://schemas.microsoft.com/office/drawing/2014/chart" uri="{C3380CC4-5D6E-409C-BE32-E72D297353CC}">
              <c16:uniqueId val="{00000001-2D1F-405E-8D26-006F94F82787}"/>
            </c:ext>
          </c:extLst>
        </c:ser>
        <c:dLbls>
          <c:showLegendKey val="0"/>
          <c:showVal val="0"/>
          <c:showCatName val="0"/>
          <c:showSerName val="0"/>
          <c:showPercent val="0"/>
          <c:showBubbleSize val="0"/>
        </c:dLbls>
        <c:marker val="1"/>
        <c:smooth val="0"/>
        <c:axId val="86931328"/>
        <c:axId val="86942080"/>
      </c:lineChart>
      <c:catAx>
        <c:axId val="8693132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6942080"/>
        <c:crosses val="autoZero"/>
        <c:auto val="1"/>
        <c:lblAlgn val="ctr"/>
        <c:lblOffset val="100"/>
        <c:tickLblSkip val="8"/>
        <c:tickMarkSkip val="1"/>
        <c:noMultiLvlLbl val="0"/>
      </c:catAx>
      <c:valAx>
        <c:axId val="86942080"/>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6931328"/>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'(2)(v) Waivers'!$D$12:$D$25</c:f>
              <c:numCache>
                <c:formatCode>0.0%</c:formatCode>
                <c:ptCount val="14"/>
                <c:pt idx="0">
                  <c:v>0</c:v>
                </c:pt>
                <c:pt idx="1">
                  <c:v>0</c:v>
                </c:pt>
                <c:pt idx="2">
                  <c:v>0</c:v>
                </c:pt>
                <c:pt idx="3">
                  <c:v>0</c:v>
                </c:pt>
                <c:pt idx="4">
                  <c:v>0</c:v>
                </c:pt>
                <c:pt idx="5">
                  <c:v>1.4384349827387802E-4</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44B7-4ADB-8668-294787B3EDFE}"/>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1.0585371017254155E-4</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44B7-4ADB-8668-294787B3EDFE}"/>
            </c:ext>
          </c:extLst>
        </c:ser>
        <c:dLbls>
          <c:showLegendKey val="0"/>
          <c:showVal val="0"/>
          <c:showCatName val="0"/>
          <c:showSerName val="0"/>
          <c:showPercent val="0"/>
          <c:showBubbleSize val="0"/>
        </c:dLbls>
        <c:marker val="1"/>
        <c:smooth val="0"/>
        <c:axId val="89561344"/>
        <c:axId val="86975232"/>
      </c:lineChart>
      <c:catAx>
        <c:axId val="89561344"/>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6975232"/>
        <c:crosses val="autoZero"/>
        <c:auto val="1"/>
        <c:lblAlgn val="ctr"/>
        <c:lblOffset val="100"/>
        <c:tickLblSkip val="2"/>
        <c:tickMarkSkip val="1"/>
        <c:noMultiLvlLbl val="0"/>
      </c:catAx>
      <c:valAx>
        <c:axId val="86975232"/>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9561344"/>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'(2)(v) Waivers'!$B$12:$B$25</c:f>
              <c:numCache>
                <c:formatCode>#,##0</c:formatCode>
                <c:ptCount val="14"/>
                <c:pt idx="0">
                  <c:v>0</c:v>
                </c:pt>
                <c:pt idx="1">
                  <c:v>0</c:v>
                </c:pt>
                <c:pt idx="2">
                  <c:v>0</c:v>
                </c:pt>
                <c:pt idx="3">
                  <c:v>0</c:v>
                </c:pt>
                <c:pt idx="4">
                  <c:v>0</c:v>
                </c:pt>
                <c:pt idx="5">
                  <c:v>1</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843C-4537-A049-E0473B44EDFE}"/>
            </c:ext>
          </c:extLst>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11534</c:v>
                </c:pt>
                <c:pt idx="1">
                  <c:v>12555</c:v>
                </c:pt>
                <c:pt idx="2">
                  <c:v>11442</c:v>
                </c:pt>
                <c:pt idx="3">
                  <c:v>9447</c:v>
                </c:pt>
                <c:pt idx="4">
                  <c:v>7717</c:v>
                </c:pt>
                <c:pt idx="5">
                  <c:v>6548</c:v>
                </c:pt>
                <c:pt idx="6">
                  <c:v>3847</c:v>
                </c:pt>
                <c:pt idx="7">
                  <c:v>4268</c:v>
                </c:pt>
                <c:pt idx="8">
                  <c:v>4355</c:v>
                </c:pt>
                <c:pt idx="9">
                  <c:v>3535</c:v>
                </c:pt>
                <c:pt idx="10">
                  <c:v>3002</c:v>
                </c:pt>
                <c:pt idx="11">
                  <c:v>3753</c:v>
                </c:pt>
                <c:pt idx="12">
                  <c:v>2521</c:v>
                </c:pt>
                <c:pt idx="13">
                  <c:v>2051</c:v>
                </c:pt>
              </c:numCache>
            </c:numRef>
          </c:val>
          <c:smooth val="0"/>
          <c:extLst>
            <c:ext xmlns:c16="http://schemas.microsoft.com/office/drawing/2014/chart" uri="{C3380CC4-5D6E-409C-BE32-E72D297353CC}">
              <c16:uniqueId val="{00000001-843C-4537-A049-E0473B44EDFE}"/>
            </c:ext>
          </c:extLst>
        </c:ser>
        <c:dLbls>
          <c:showLegendKey val="0"/>
          <c:showVal val="0"/>
          <c:showCatName val="0"/>
          <c:showSerName val="0"/>
          <c:showPercent val="0"/>
          <c:showBubbleSize val="0"/>
        </c:dLbls>
        <c:marker val="1"/>
        <c:smooth val="0"/>
        <c:axId val="87004672"/>
        <c:axId val="87011328"/>
      </c:lineChart>
      <c:catAx>
        <c:axId val="87004672"/>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7011328"/>
        <c:crosses val="autoZero"/>
        <c:auto val="1"/>
        <c:lblAlgn val="ctr"/>
        <c:lblOffset val="100"/>
        <c:tickLblSkip val="1"/>
        <c:tickMarkSkip val="1"/>
        <c:noMultiLvlLbl val="0"/>
      </c:catAx>
      <c:valAx>
        <c:axId val="87011328"/>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7004672"/>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Outcome'!$D$13:$D$28</c:f>
              <c:numCache>
                <c:formatCode>0.0%</c:formatCode>
                <c:ptCount val="16"/>
                <c:pt idx="0">
                  <c:v>2.042825183764781E-2</c:v>
                </c:pt>
                <c:pt idx="1">
                  <c:v>1.8621930690195625E-2</c:v>
                </c:pt>
                <c:pt idx="2">
                  <c:v>1.4706604227412403E-2</c:v>
                </c:pt>
                <c:pt idx="3">
                  <c:v>1.3395587221774623E-2</c:v>
                </c:pt>
                <c:pt idx="4">
                  <c:v>8.5336907203177725E-3</c:v>
                </c:pt>
                <c:pt idx="5">
                  <c:v>6.7877314287161563E-3</c:v>
                </c:pt>
                <c:pt idx="6">
                  <c:v>5.0125313283208017E-3</c:v>
                </c:pt>
                <c:pt idx="7">
                  <c:v>3.930433686731045E-3</c:v>
                </c:pt>
                <c:pt idx="8">
                  <c:v>3.5305167468929776E-3</c:v>
                </c:pt>
                <c:pt idx="9">
                  <c:v>2.7032033645962689E-3</c:v>
                </c:pt>
                <c:pt idx="10">
                  <c:v>2.3929185175577965E-3</c:v>
                </c:pt>
                <c:pt idx="11">
                  <c:v>1.8800539554518071E-3</c:v>
                </c:pt>
                <c:pt idx="12">
                  <c:v>1.2938913268205187E-3</c:v>
                </c:pt>
                <c:pt idx="13">
                  <c:v>8.3376672692901427E-4</c:v>
                </c:pt>
                <c:pt idx="14">
                  <c:v>3.3613445378151263E-3</c:v>
                </c:pt>
                <c:pt idx="15">
                  <c:v>1.8808777429467086E-2</c:v>
                </c:pt>
              </c:numCache>
            </c:numRef>
          </c:yVal>
          <c:smooth val="0"/>
          <c:extLst>
            <c:ext xmlns:c16="http://schemas.microsoft.com/office/drawing/2014/chart" uri="{C3380CC4-5D6E-409C-BE32-E72D297353CC}">
              <c16:uniqueId val="{00000000-C6A4-41C5-87AA-2B8E1C3CA3E0}"/>
            </c:ext>
          </c:extLst>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Outcome'!$G$13:$G$28</c:f>
              <c:numCache>
                <c:formatCode>0.0%</c:formatCode>
                <c:ptCount val="16"/>
                <c:pt idx="0">
                  <c:v>2.2221553552890908E-2</c:v>
                </c:pt>
                <c:pt idx="1">
                  <c:v>1.9702626297503183E-2</c:v>
                </c:pt>
                <c:pt idx="2">
                  <c:v>1.5586827918996951E-2</c:v>
                </c:pt>
                <c:pt idx="3">
                  <c:v>1.2122775341759092E-2</c:v>
                </c:pt>
                <c:pt idx="4">
                  <c:v>8.602756770418182E-3</c:v>
                </c:pt>
                <c:pt idx="5">
                  <c:v>6.1925653108017833E-3</c:v>
                </c:pt>
                <c:pt idx="6">
                  <c:v>6.2384687877460546E-3</c:v>
                </c:pt>
                <c:pt idx="7">
                  <c:v>4.2998224589436305E-3</c:v>
                </c:pt>
                <c:pt idx="8">
                  <c:v>2.9828212945590994E-3</c:v>
                </c:pt>
                <c:pt idx="9">
                  <c:v>2.2898390288656196E-3</c:v>
                </c:pt>
                <c:pt idx="10">
                  <c:v>1.4422854269627982E-3</c:v>
                </c:pt>
                <c:pt idx="11">
                  <c:v>1.3040643338404696E-3</c:v>
                </c:pt>
                <c:pt idx="12">
                  <c:v>8.1273281408736874E-4</c:v>
                </c:pt>
                <c:pt idx="13">
                  <c:v>6.8021218705345782E-4</c:v>
                </c:pt>
                <c:pt idx="14">
                  <c:v>2.6426396194598949E-3</c:v>
                </c:pt>
                <c:pt idx="15">
                  <c:v>2.4830699774266364E-2</c:v>
                </c:pt>
              </c:numCache>
            </c:numRef>
          </c:yVal>
          <c:smooth val="0"/>
          <c:extLst>
            <c:ext xmlns:c16="http://schemas.microsoft.com/office/drawing/2014/chart" uri="{C3380CC4-5D6E-409C-BE32-E72D297353CC}">
              <c16:uniqueId val="{00000001-C6A4-41C5-87AA-2B8E1C3CA3E0}"/>
            </c:ext>
          </c:extLst>
        </c:ser>
        <c:dLbls>
          <c:showLegendKey val="0"/>
          <c:showVal val="0"/>
          <c:showCatName val="0"/>
          <c:showSerName val="0"/>
          <c:showPercent val="0"/>
          <c:showBubbleSize val="0"/>
        </c:dLbls>
        <c:axId val="87041536"/>
        <c:axId val="87044096"/>
      </c:scatterChart>
      <c:valAx>
        <c:axId val="87041536"/>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7044096"/>
        <c:crosses val="autoZero"/>
        <c:crossBetween val="midCat"/>
        <c:majorUnit val="1"/>
      </c:valAx>
      <c:valAx>
        <c:axId val="87044096"/>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7041536"/>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Outcome'!$B$13:$B$28</c:f>
              <c:numCache>
                <c:formatCode>#,##0</c:formatCode>
                <c:ptCount val="16"/>
                <c:pt idx="0">
                  <c:v>1598</c:v>
                </c:pt>
                <c:pt idx="1">
                  <c:v>1604</c:v>
                </c:pt>
                <c:pt idx="2">
                  <c:v>1498</c:v>
                </c:pt>
                <c:pt idx="3">
                  <c:v>1380</c:v>
                </c:pt>
                <c:pt idx="4">
                  <c:v>1057</c:v>
                </c:pt>
                <c:pt idx="5">
                  <c:v>804</c:v>
                </c:pt>
                <c:pt idx="6">
                  <c:v>544</c:v>
                </c:pt>
                <c:pt idx="7">
                  <c:v>499</c:v>
                </c:pt>
                <c:pt idx="8">
                  <c:v>421</c:v>
                </c:pt>
                <c:pt idx="9">
                  <c:v>394</c:v>
                </c:pt>
                <c:pt idx="10">
                  <c:v>369</c:v>
                </c:pt>
                <c:pt idx="11">
                  <c:v>269</c:v>
                </c:pt>
                <c:pt idx="12">
                  <c:v>189</c:v>
                </c:pt>
                <c:pt idx="13">
                  <c:v>101</c:v>
                </c:pt>
                <c:pt idx="14">
                  <c:v>90</c:v>
                </c:pt>
                <c:pt idx="15">
                  <c:v>6</c:v>
                </c:pt>
              </c:numCache>
            </c:numRef>
          </c:yVal>
          <c:smooth val="0"/>
          <c:extLst>
            <c:ext xmlns:c16="http://schemas.microsoft.com/office/drawing/2014/chart" uri="{C3380CC4-5D6E-409C-BE32-E72D297353CC}">
              <c16:uniqueId val="{00000000-669B-413F-8A4A-2927CE30BA4F}"/>
            </c:ext>
          </c:extLst>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Outcome'!$E$13:$E$28</c:f>
              <c:numCache>
                <c:formatCode>#,##0</c:formatCode>
                <c:ptCount val="16"/>
                <c:pt idx="0">
                  <c:v>1477</c:v>
                </c:pt>
                <c:pt idx="1">
                  <c:v>1826</c:v>
                </c:pt>
                <c:pt idx="2">
                  <c:v>1544</c:v>
                </c:pt>
                <c:pt idx="3">
                  <c:v>1222</c:v>
                </c:pt>
                <c:pt idx="4">
                  <c:v>885</c:v>
                </c:pt>
                <c:pt idx="5">
                  <c:v>686</c:v>
                </c:pt>
                <c:pt idx="6">
                  <c:v>470</c:v>
                </c:pt>
                <c:pt idx="7">
                  <c:v>465</c:v>
                </c:pt>
                <c:pt idx="8">
                  <c:v>407</c:v>
                </c:pt>
                <c:pt idx="9">
                  <c:v>302</c:v>
                </c:pt>
                <c:pt idx="10">
                  <c:v>218</c:v>
                </c:pt>
                <c:pt idx="11">
                  <c:v>234</c:v>
                </c:pt>
                <c:pt idx="12">
                  <c:v>168</c:v>
                </c:pt>
                <c:pt idx="13">
                  <c:v>139</c:v>
                </c:pt>
                <c:pt idx="14">
                  <c:v>105</c:v>
                </c:pt>
                <c:pt idx="15">
                  <c:v>11</c:v>
                </c:pt>
              </c:numCache>
            </c:numRef>
          </c:yVal>
          <c:smooth val="0"/>
          <c:extLst>
            <c:ext xmlns:c16="http://schemas.microsoft.com/office/drawing/2014/chart" uri="{C3380CC4-5D6E-409C-BE32-E72D297353CC}">
              <c16:uniqueId val="{00000001-669B-413F-8A4A-2927CE30BA4F}"/>
            </c:ext>
          </c:extLst>
        </c:ser>
        <c:dLbls>
          <c:showLegendKey val="0"/>
          <c:showVal val="0"/>
          <c:showCatName val="0"/>
          <c:showSerName val="0"/>
          <c:showPercent val="0"/>
          <c:showBubbleSize val="0"/>
        </c:dLbls>
        <c:axId val="86385408"/>
        <c:axId val="86387712"/>
      </c:scatterChart>
      <c:valAx>
        <c:axId val="86385408"/>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6387712"/>
        <c:crosses val="autoZero"/>
        <c:crossBetween val="midCat"/>
        <c:majorUnit val="1"/>
      </c:valAx>
      <c:valAx>
        <c:axId val="8638771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6385408"/>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'[1](2)(vi) No Outcome'!$B$11:$D$11</c:f>
              <c:strCache>
                <c:ptCount val="1"/>
                <c:pt idx="0">
                  <c:v>LDGV</c:v>
                </c:pt>
              </c:strCache>
            </c:strRef>
          </c:tx>
          <c:marker>
            <c:symbol val="diamond"/>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Outcome'!$D$13:$D$28</c:f>
              <c:numCache>
                <c:formatCode>General</c:formatCode>
                <c:ptCount val="16"/>
                <c:pt idx="0">
                  <c:v>7.792470225691156E-2</c:v>
                </c:pt>
                <c:pt idx="1">
                  <c:v>3.6942113168702669E-2</c:v>
                </c:pt>
                <c:pt idx="2">
                  <c:v>3.0711733780002519E-2</c:v>
                </c:pt>
                <c:pt idx="3">
                  <c:v>2.3658298887656685E-2</c:v>
                </c:pt>
                <c:pt idx="4">
                  <c:v>1.7766239055182244E-2</c:v>
                </c:pt>
                <c:pt idx="5">
                  <c:v>1.0950346461781496E-2</c:v>
                </c:pt>
                <c:pt idx="6">
                  <c:v>8.1498231928487964E-3</c:v>
                </c:pt>
                <c:pt idx="7">
                  <c:v>4.6926524055128094E-3</c:v>
                </c:pt>
                <c:pt idx="8">
                  <c:v>3.4405090787162237E-3</c:v>
                </c:pt>
                <c:pt idx="9">
                  <c:v>3.0067632850241544E-3</c:v>
                </c:pt>
                <c:pt idx="10">
                  <c:v>2.0049933273311241E-3</c:v>
                </c:pt>
                <c:pt idx="11">
                  <c:v>1.3425962955768594E-3</c:v>
                </c:pt>
                <c:pt idx="12">
                  <c:v>1.0812619872050664E-3</c:v>
                </c:pt>
                <c:pt idx="13">
                  <c:v>1.1251008038292449E-3</c:v>
                </c:pt>
                <c:pt idx="14">
                  <c:v>1.8456225999464173E-3</c:v>
                </c:pt>
                <c:pt idx="15">
                  <c:v>1.9130434782608695E-2</c:v>
                </c:pt>
              </c:numCache>
            </c:numRef>
          </c:yVal>
          <c:smooth val="0"/>
          <c:extLst>
            <c:ext xmlns:c16="http://schemas.microsoft.com/office/drawing/2014/chart" uri="{C3380CC4-5D6E-409C-BE32-E72D297353CC}">
              <c16:uniqueId val="{00000000-C038-4F5A-B7B5-82117E59E58C}"/>
            </c:ext>
          </c:extLst>
        </c:ser>
        <c:ser>
          <c:idx val="1"/>
          <c:order val="1"/>
          <c:tx>
            <c:strRef>
              <c:f>'[1](2)(vi) No Outcome'!$E$11:$G$11</c:f>
              <c:strCache>
                <c:ptCount val="1"/>
                <c:pt idx="0">
                  <c:v>LDGT</c:v>
                </c:pt>
              </c:strCache>
            </c:strRef>
          </c:tx>
          <c:marker>
            <c:symbol val="square"/>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Outcome'!$G$13:$G$28</c:f>
              <c:numCache>
                <c:formatCode>General</c:formatCode>
                <c:ptCount val="16"/>
                <c:pt idx="0">
                  <c:v>1.6995935027350743E-2</c:v>
                </c:pt>
                <c:pt idx="1">
                  <c:v>8.1629899480537005E-3</c:v>
                </c:pt>
                <c:pt idx="2">
                  <c:v>5.9586469898901626E-3</c:v>
                </c:pt>
                <c:pt idx="3">
                  <c:v>4.1660775719873696E-3</c:v>
                </c:pt>
                <c:pt idx="4">
                  <c:v>3.0126171048655182E-3</c:v>
                </c:pt>
                <c:pt idx="5">
                  <c:v>2.363644890493833E-3</c:v>
                </c:pt>
                <c:pt idx="6">
                  <c:v>1.4964360030105812E-3</c:v>
                </c:pt>
                <c:pt idx="7">
                  <c:v>1.2237808248019581E-3</c:v>
                </c:pt>
                <c:pt idx="8">
                  <c:v>6.0924951536970369E-4</c:v>
                </c:pt>
                <c:pt idx="9">
                  <c:v>3.4523792034553175E-4</c:v>
                </c:pt>
                <c:pt idx="10">
                  <c:v>2.7826517124902416E-4</c:v>
                </c:pt>
                <c:pt idx="11">
                  <c:v>1.6639657367750898E-4</c:v>
                </c:pt>
                <c:pt idx="12">
                  <c:v>1.7003601119808587E-4</c:v>
                </c:pt>
                <c:pt idx="13">
                  <c:v>4.4594330945678529E-5</c:v>
                </c:pt>
                <c:pt idx="14">
                  <c:v>2.043258705741557E-4</c:v>
                </c:pt>
                <c:pt idx="15">
                  <c:v>0</c:v>
                </c:pt>
              </c:numCache>
            </c:numRef>
          </c:yVal>
          <c:smooth val="0"/>
          <c:extLst>
            <c:ext xmlns:c16="http://schemas.microsoft.com/office/drawing/2014/chart" uri="{C3380CC4-5D6E-409C-BE32-E72D297353CC}">
              <c16:uniqueId val="{00000001-C038-4F5A-B7B5-82117E59E58C}"/>
            </c:ext>
          </c:extLst>
        </c:ser>
        <c:dLbls>
          <c:showLegendKey val="0"/>
          <c:showVal val="0"/>
          <c:showCatName val="0"/>
          <c:showSerName val="0"/>
          <c:showPercent val="0"/>
          <c:showBubbleSize val="0"/>
        </c:dLbls>
        <c:axId val="89534848"/>
        <c:axId val="89536768"/>
      </c:scatterChart>
      <c:valAx>
        <c:axId val="89534848"/>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9536768"/>
        <c:crosses val="autoZero"/>
        <c:crossBetween val="midCat"/>
        <c:majorUnit val="1"/>
      </c:valAx>
      <c:valAx>
        <c:axId val="89536768"/>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9534848"/>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Tests'!$A$7:$A$42</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Total Tests'!$B$7:$B$42</c:f>
              <c:numCache>
                <c:formatCode>#,##0</c:formatCode>
                <c:ptCount val="36"/>
                <c:pt idx="19">
                  <c:v>86881</c:v>
                </c:pt>
                <c:pt idx="20">
                  <c:v>94283</c:v>
                </c:pt>
                <c:pt idx="21">
                  <c:v>109928</c:v>
                </c:pt>
                <c:pt idx="22">
                  <c:v>110653</c:v>
                </c:pt>
                <c:pt idx="23">
                  <c:v>130422</c:v>
                </c:pt>
                <c:pt idx="24">
                  <c:v>124138</c:v>
                </c:pt>
                <c:pt idx="25">
                  <c:v>112656</c:v>
                </c:pt>
                <c:pt idx="26">
                  <c:v>131004</c:v>
                </c:pt>
                <c:pt idx="27">
                  <c:v>122649</c:v>
                </c:pt>
                <c:pt idx="28">
                  <c:v>149637</c:v>
                </c:pt>
                <c:pt idx="29">
                  <c:v>157839</c:v>
                </c:pt>
                <c:pt idx="30">
                  <c:v>146518</c:v>
                </c:pt>
                <c:pt idx="31">
                  <c:v>148394</c:v>
                </c:pt>
                <c:pt idx="32">
                  <c:v>122568</c:v>
                </c:pt>
                <c:pt idx="33">
                  <c:v>27387</c:v>
                </c:pt>
                <c:pt idx="34" formatCode="General">
                  <c:v>367</c:v>
                </c:pt>
                <c:pt idx="35" formatCode="General">
                  <c:v>0</c:v>
                </c:pt>
              </c:numCache>
            </c:numRef>
          </c:val>
          <c:smooth val="0"/>
          <c:extLst>
            <c:ext xmlns:c16="http://schemas.microsoft.com/office/drawing/2014/chart" uri="{C3380CC4-5D6E-409C-BE32-E72D297353CC}">
              <c16:uniqueId val="{00000000-A67A-4B8B-B74F-96D7C60D995F}"/>
            </c:ext>
          </c:extLst>
        </c:ser>
        <c:ser>
          <c:idx val="1"/>
          <c:order val="1"/>
          <c:tx>
            <c:strRef>
              <c:f>'(1) Total Tests'!$C$6</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Tests'!$A$7:$A$42</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Total Tests'!$C$7:$C$42</c:f>
              <c:numCache>
                <c:formatCode>#,##0</c:formatCode>
                <c:ptCount val="36"/>
                <c:pt idx="19">
                  <c:v>75022</c:v>
                </c:pt>
                <c:pt idx="20">
                  <c:v>102316</c:v>
                </c:pt>
                <c:pt idx="21">
                  <c:v>108106</c:v>
                </c:pt>
                <c:pt idx="22">
                  <c:v>108300</c:v>
                </c:pt>
                <c:pt idx="23">
                  <c:v>109161</c:v>
                </c:pt>
                <c:pt idx="24">
                  <c:v>116203</c:v>
                </c:pt>
                <c:pt idx="25">
                  <c:v>78567</c:v>
                </c:pt>
                <c:pt idx="26">
                  <c:v>111822</c:v>
                </c:pt>
                <c:pt idx="27">
                  <c:v>140265</c:v>
                </c:pt>
                <c:pt idx="28">
                  <c:v>135022</c:v>
                </c:pt>
                <c:pt idx="29">
                  <c:v>153886</c:v>
                </c:pt>
                <c:pt idx="30">
                  <c:v>182898</c:v>
                </c:pt>
                <c:pt idx="31">
                  <c:v>209024</c:v>
                </c:pt>
                <c:pt idx="32">
                  <c:v>206268</c:v>
                </c:pt>
                <c:pt idx="33">
                  <c:v>40553</c:v>
                </c:pt>
                <c:pt idx="34" formatCode="General">
                  <c:v>542</c:v>
                </c:pt>
                <c:pt idx="35" formatCode="General">
                  <c:v>0</c:v>
                </c:pt>
              </c:numCache>
            </c:numRef>
          </c:val>
          <c:smooth val="0"/>
          <c:extLst>
            <c:ext xmlns:c16="http://schemas.microsoft.com/office/drawing/2014/chart" uri="{C3380CC4-5D6E-409C-BE32-E72D297353CC}">
              <c16:uniqueId val="{00000001-A67A-4B8B-B74F-96D7C60D995F}"/>
            </c:ext>
          </c:extLst>
        </c:ser>
        <c:ser>
          <c:idx val="2"/>
          <c:order val="2"/>
          <c:tx>
            <c:strRef>
              <c:f>'(1) Total Tests'!$D$6</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Tests'!$A$7:$A$42</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Total Tests'!$D$7:$D$42</c:f>
              <c:numCache>
                <c:formatCode>#,##0</c:formatCode>
                <c:ptCount val="36"/>
                <c:pt idx="24">
                  <c:v>9546</c:v>
                </c:pt>
                <c:pt idx="25">
                  <c:v>6333</c:v>
                </c:pt>
                <c:pt idx="26">
                  <c:v>6162</c:v>
                </c:pt>
                <c:pt idx="27">
                  <c:v>9952</c:v>
                </c:pt>
                <c:pt idx="28">
                  <c:v>10089</c:v>
                </c:pt>
                <c:pt idx="29">
                  <c:v>9208</c:v>
                </c:pt>
                <c:pt idx="30">
                  <c:v>10690</c:v>
                </c:pt>
                <c:pt idx="31">
                  <c:v>16182</c:v>
                </c:pt>
                <c:pt idx="32">
                  <c:v>13678</c:v>
                </c:pt>
                <c:pt idx="33">
                  <c:v>1056</c:v>
                </c:pt>
                <c:pt idx="34" formatCode="General">
                  <c:v>18</c:v>
                </c:pt>
                <c:pt idx="35" formatCode="General">
                  <c:v>0</c:v>
                </c:pt>
              </c:numCache>
            </c:numRef>
          </c:val>
          <c:smooth val="0"/>
          <c:extLst>
            <c:ext xmlns:c16="http://schemas.microsoft.com/office/drawing/2014/chart" uri="{C3380CC4-5D6E-409C-BE32-E72D297353CC}">
              <c16:uniqueId val="{00000002-A67A-4B8B-B74F-96D7C60D995F}"/>
            </c:ext>
          </c:extLst>
        </c:ser>
        <c:ser>
          <c:idx val="4"/>
          <c:order val="3"/>
          <c:tx>
            <c:strRef>
              <c:f>'(1) Total Tests'!$E$6</c:f>
              <c:strCache>
                <c:ptCount val="1"/>
                <c:pt idx="0">
                  <c:v>LDDV</c:v>
                </c:pt>
              </c:strCache>
            </c:strRef>
          </c:tx>
          <c:cat>
            <c:numRef>
              <c:f>'(1) Total Tests'!$A$7:$A$42</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Total Tests'!$E$7:$E$42</c:f>
              <c:numCache>
                <c:formatCode>#,##0</c:formatCode>
                <c:ptCount val="36"/>
                <c:pt idx="19">
                  <c:v>344</c:v>
                </c:pt>
                <c:pt idx="20">
                  <c:v>160</c:v>
                </c:pt>
                <c:pt idx="21">
                  <c:v>271</c:v>
                </c:pt>
                <c:pt idx="22">
                  <c:v>246</c:v>
                </c:pt>
                <c:pt idx="23">
                  <c:v>29</c:v>
                </c:pt>
                <c:pt idx="24">
                  <c:v>30</c:v>
                </c:pt>
                <c:pt idx="25">
                  <c:v>253</c:v>
                </c:pt>
                <c:pt idx="26">
                  <c:v>551</c:v>
                </c:pt>
                <c:pt idx="27">
                  <c:v>547</c:v>
                </c:pt>
                <c:pt idx="28">
                  <c:v>703</c:v>
                </c:pt>
                <c:pt idx="29">
                  <c:v>699</c:v>
                </c:pt>
                <c:pt idx="30">
                  <c:v>1559</c:v>
                </c:pt>
                <c:pt idx="31">
                  <c:v>892</c:v>
                </c:pt>
                <c:pt idx="32">
                  <c:v>133</c:v>
                </c:pt>
                <c:pt idx="33">
                  <c:v>26</c:v>
                </c:pt>
                <c:pt idx="34" formatCode="General">
                  <c:v>4</c:v>
                </c:pt>
                <c:pt idx="35" formatCode="General">
                  <c:v>0</c:v>
                </c:pt>
              </c:numCache>
            </c:numRef>
          </c:val>
          <c:smooth val="0"/>
          <c:extLst>
            <c:ext xmlns:c16="http://schemas.microsoft.com/office/drawing/2014/chart" uri="{C3380CC4-5D6E-409C-BE32-E72D297353CC}">
              <c16:uniqueId val="{00000003-A67A-4B8B-B74F-96D7C60D995F}"/>
            </c:ext>
          </c:extLst>
        </c:ser>
        <c:ser>
          <c:idx val="5"/>
          <c:order val="4"/>
          <c:tx>
            <c:strRef>
              <c:f>'(1) Total Tests'!$F$6</c:f>
              <c:strCache>
                <c:ptCount val="1"/>
                <c:pt idx="0">
                  <c:v>LDDT</c:v>
                </c:pt>
              </c:strCache>
            </c:strRef>
          </c:tx>
          <c:cat>
            <c:numRef>
              <c:f>'(1) Total Tests'!$A$7:$A$42</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Total Tests'!$F$7:$F$42</c:f>
              <c:numCache>
                <c:formatCode>#,##0</c:formatCode>
                <c:ptCount val="36"/>
                <c:pt idx="19">
                  <c:v>0</c:v>
                </c:pt>
                <c:pt idx="20">
                  <c:v>4</c:v>
                </c:pt>
                <c:pt idx="21">
                  <c:v>31</c:v>
                </c:pt>
                <c:pt idx="22">
                  <c:v>38</c:v>
                </c:pt>
                <c:pt idx="23">
                  <c:v>53</c:v>
                </c:pt>
                <c:pt idx="24">
                  <c:v>72</c:v>
                </c:pt>
                <c:pt idx="25">
                  <c:v>161</c:v>
                </c:pt>
                <c:pt idx="26">
                  <c:v>258</c:v>
                </c:pt>
                <c:pt idx="27">
                  <c:v>464</c:v>
                </c:pt>
                <c:pt idx="28">
                  <c:v>726</c:v>
                </c:pt>
                <c:pt idx="29">
                  <c:v>594</c:v>
                </c:pt>
                <c:pt idx="30">
                  <c:v>1294</c:v>
                </c:pt>
                <c:pt idx="31">
                  <c:v>1283</c:v>
                </c:pt>
                <c:pt idx="32">
                  <c:v>804</c:v>
                </c:pt>
                <c:pt idx="33">
                  <c:v>21</c:v>
                </c:pt>
                <c:pt idx="34" formatCode="General">
                  <c:v>0</c:v>
                </c:pt>
                <c:pt idx="35" formatCode="General">
                  <c:v>0</c:v>
                </c:pt>
              </c:numCache>
            </c:numRef>
          </c:val>
          <c:smooth val="0"/>
          <c:extLst>
            <c:ext xmlns:c16="http://schemas.microsoft.com/office/drawing/2014/chart" uri="{C3380CC4-5D6E-409C-BE32-E72D297353CC}">
              <c16:uniqueId val="{00000004-A67A-4B8B-B74F-96D7C60D995F}"/>
            </c:ext>
          </c:extLst>
        </c:ser>
        <c:ser>
          <c:idx val="6"/>
          <c:order val="5"/>
          <c:tx>
            <c:strRef>
              <c:f>'(1) Total Tests'!$G$6</c:f>
              <c:strCache>
                <c:ptCount val="1"/>
                <c:pt idx="0">
                  <c:v>MDDV</c:v>
                </c:pt>
              </c:strCache>
            </c:strRef>
          </c:tx>
          <c:cat>
            <c:numRef>
              <c:f>'(1) Total Tests'!$A$7:$A$42</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Total Tests'!$G$7:$G$42</c:f>
              <c:numCache>
                <c:formatCode>#,##0</c:formatCode>
                <c:ptCount val="36"/>
                <c:pt idx="0">
                  <c:v>5</c:v>
                </c:pt>
                <c:pt idx="1">
                  <c:v>6</c:v>
                </c:pt>
                <c:pt idx="2">
                  <c:v>32</c:v>
                </c:pt>
                <c:pt idx="3">
                  <c:v>31</c:v>
                </c:pt>
                <c:pt idx="4">
                  <c:v>31</c:v>
                </c:pt>
                <c:pt idx="5">
                  <c:v>27</c:v>
                </c:pt>
                <c:pt idx="6">
                  <c:v>19</c:v>
                </c:pt>
                <c:pt idx="7">
                  <c:v>21</c:v>
                </c:pt>
                <c:pt idx="8">
                  <c:v>23</c:v>
                </c:pt>
                <c:pt idx="9">
                  <c:v>49</c:v>
                </c:pt>
                <c:pt idx="10">
                  <c:v>102</c:v>
                </c:pt>
                <c:pt idx="11">
                  <c:v>162</c:v>
                </c:pt>
                <c:pt idx="12">
                  <c:v>174</c:v>
                </c:pt>
                <c:pt idx="13">
                  <c:v>331</c:v>
                </c:pt>
                <c:pt idx="14">
                  <c:v>147</c:v>
                </c:pt>
                <c:pt idx="15">
                  <c:v>528</c:v>
                </c:pt>
                <c:pt idx="16">
                  <c:v>536</c:v>
                </c:pt>
                <c:pt idx="17">
                  <c:v>626</c:v>
                </c:pt>
                <c:pt idx="18">
                  <c:v>651</c:v>
                </c:pt>
                <c:pt idx="19">
                  <c:v>635</c:v>
                </c:pt>
                <c:pt idx="20">
                  <c:v>866</c:v>
                </c:pt>
                <c:pt idx="21">
                  <c:v>1500</c:v>
                </c:pt>
                <c:pt idx="22">
                  <c:v>2160</c:v>
                </c:pt>
                <c:pt idx="23">
                  <c:v>2288</c:v>
                </c:pt>
                <c:pt idx="24">
                  <c:v>2661</c:v>
                </c:pt>
                <c:pt idx="25">
                  <c:v>953</c:v>
                </c:pt>
                <c:pt idx="26">
                  <c:v>985</c:v>
                </c:pt>
                <c:pt idx="27">
                  <c:v>2868</c:v>
                </c:pt>
                <c:pt idx="28">
                  <c:v>2482</c:v>
                </c:pt>
                <c:pt idx="29">
                  <c:v>2159</c:v>
                </c:pt>
                <c:pt idx="30">
                  <c:v>2079</c:v>
                </c:pt>
                <c:pt idx="31">
                  <c:v>4004</c:v>
                </c:pt>
                <c:pt idx="32">
                  <c:v>2933</c:v>
                </c:pt>
                <c:pt idx="33">
                  <c:v>257</c:v>
                </c:pt>
                <c:pt idx="34" formatCode="General">
                  <c:v>4</c:v>
                </c:pt>
                <c:pt idx="35" formatCode="General">
                  <c:v>0</c:v>
                </c:pt>
              </c:numCache>
            </c:numRef>
          </c:val>
          <c:smooth val="0"/>
          <c:extLst>
            <c:ext xmlns:c16="http://schemas.microsoft.com/office/drawing/2014/chart" uri="{C3380CC4-5D6E-409C-BE32-E72D297353CC}">
              <c16:uniqueId val="{00000005-A67A-4B8B-B74F-96D7C60D995F}"/>
            </c:ext>
          </c:extLst>
        </c:ser>
        <c:ser>
          <c:idx val="3"/>
          <c:order val="6"/>
          <c:tx>
            <c:strRef>
              <c:f>'(1) Total Tests'!$H$6</c:f>
              <c:strCache>
                <c:ptCount val="1"/>
                <c:pt idx="0">
                  <c:v>HDDV</c:v>
                </c:pt>
              </c:strCache>
            </c:strRef>
          </c:tx>
          <c:cat>
            <c:numRef>
              <c:f>'(1) Total Tests'!$A$7:$A$42</c:f>
              <c:numCache>
                <c:formatCode>0</c:formatCode>
                <c:ptCount val="3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numCache>
            </c:numRef>
          </c:cat>
          <c:val>
            <c:numRef>
              <c:f>'(1) Total Tests'!$H$7:$H$42</c:f>
              <c:numCache>
                <c:formatCode>#,##0</c:formatCode>
                <c:ptCount val="36"/>
                <c:pt idx="0">
                  <c:v>192</c:v>
                </c:pt>
                <c:pt idx="1">
                  <c:v>339</c:v>
                </c:pt>
                <c:pt idx="2">
                  <c:v>454</c:v>
                </c:pt>
                <c:pt idx="3">
                  <c:v>754</c:v>
                </c:pt>
                <c:pt idx="4">
                  <c:v>758</c:v>
                </c:pt>
                <c:pt idx="5">
                  <c:v>586</c:v>
                </c:pt>
                <c:pt idx="6">
                  <c:v>467</c:v>
                </c:pt>
                <c:pt idx="7">
                  <c:v>400</c:v>
                </c:pt>
                <c:pt idx="8">
                  <c:v>393</c:v>
                </c:pt>
                <c:pt idx="9">
                  <c:v>645</c:v>
                </c:pt>
                <c:pt idx="10">
                  <c:v>937</c:v>
                </c:pt>
                <c:pt idx="11">
                  <c:v>1471</c:v>
                </c:pt>
                <c:pt idx="12">
                  <c:v>1325</c:v>
                </c:pt>
                <c:pt idx="13">
                  <c:v>1747</c:v>
                </c:pt>
                <c:pt idx="14">
                  <c:v>1819</c:v>
                </c:pt>
                <c:pt idx="15">
                  <c:v>2668</c:v>
                </c:pt>
                <c:pt idx="16">
                  <c:v>3257</c:v>
                </c:pt>
                <c:pt idx="17">
                  <c:v>3028</c:v>
                </c:pt>
                <c:pt idx="18">
                  <c:v>2571</c:v>
                </c:pt>
                <c:pt idx="19">
                  <c:v>2835</c:v>
                </c:pt>
                <c:pt idx="20">
                  <c:v>3967</c:v>
                </c:pt>
                <c:pt idx="21">
                  <c:v>4882</c:v>
                </c:pt>
                <c:pt idx="22">
                  <c:v>5138</c:v>
                </c:pt>
                <c:pt idx="23">
                  <c:v>5920</c:v>
                </c:pt>
                <c:pt idx="24">
                  <c:v>3562</c:v>
                </c:pt>
                <c:pt idx="25">
                  <c:v>2586</c:v>
                </c:pt>
                <c:pt idx="26">
                  <c:v>2556</c:v>
                </c:pt>
                <c:pt idx="27">
                  <c:v>2793</c:v>
                </c:pt>
                <c:pt idx="28">
                  <c:v>4664</c:v>
                </c:pt>
                <c:pt idx="29">
                  <c:v>4219</c:v>
                </c:pt>
                <c:pt idx="30">
                  <c:v>4094</c:v>
                </c:pt>
                <c:pt idx="31">
                  <c:v>5428</c:v>
                </c:pt>
                <c:pt idx="32">
                  <c:v>6027</c:v>
                </c:pt>
                <c:pt idx="33">
                  <c:v>3433</c:v>
                </c:pt>
                <c:pt idx="34" formatCode="General">
                  <c:v>932</c:v>
                </c:pt>
                <c:pt idx="35" formatCode="General">
                  <c:v>18</c:v>
                </c:pt>
              </c:numCache>
            </c:numRef>
          </c:val>
          <c:smooth val="0"/>
          <c:extLst>
            <c:ext xmlns:c16="http://schemas.microsoft.com/office/drawing/2014/chart" uri="{C3380CC4-5D6E-409C-BE32-E72D297353CC}">
              <c16:uniqueId val="{00000006-A67A-4B8B-B74F-96D7C60D995F}"/>
            </c:ext>
          </c:extLst>
        </c:ser>
        <c:dLbls>
          <c:showLegendKey val="0"/>
          <c:showVal val="0"/>
          <c:showCatName val="0"/>
          <c:showSerName val="0"/>
          <c:showPercent val="0"/>
          <c:showBubbleSize val="0"/>
        </c:dLbls>
        <c:marker val="1"/>
        <c:smooth val="0"/>
        <c:axId val="61503360"/>
        <c:axId val="61513728"/>
      </c:lineChart>
      <c:catAx>
        <c:axId val="61503360"/>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61513728"/>
        <c:crosses val="autoZero"/>
        <c:auto val="1"/>
        <c:lblAlgn val="ctr"/>
        <c:lblOffset val="100"/>
        <c:tickLblSkip val="2"/>
        <c:tickMarkSkip val="1"/>
        <c:noMultiLvlLbl val="0"/>
      </c:catAx>
      <c:valAx>
        <c:axId val="61513728"/>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61503360"/>
        <c:crosses val="autoZero"/>
        <c:crossBetween val="between"/>
      </c:valAx>
      <c:spPr>
        <a:noFill/>
        <a:ln w="12700">
          <a:solidFill>
            <a:srgbClr val="808080"/>
          </a:solidFill>
          <a:prstDash val="solid"/>
        </a:ln>
      </c:spPr>
    </c:plotArea>
    <c:legend>
      <c:legendPos val="r"/>
      <c:layout>
        <c:manualLayout>
          <c:xMode val="edge"/>
          <c:yMode val="edge"/>
          <c:x val="0.15230832987981771"/>
          <c:y val="0.20431339699558834"/>
          <c:w val="0.27965860597439746"/>
          <c:h val="0.2196978214602618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'[1](2)(vi) No Outcome'!$B$11:$D$11</c:f>
              <c:strCache>
                <c:ptCount val="1"/>
                <c:pt idx="0">
                  <c:v>LDGV</c:v>
                </c:pt>
              </c:strCache>
            </c:strRef>
          </c:tx>
          <c:marker>
            <c:symbol val="diamond"/>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Outcome'!$B$13:$B$28</c:f>
              <c:numCache>
                <c:formatCode>General</c:formatCode>
                <c:ptCount val="16"/>
                <c:pt idx="0">
                  <c:v>6170</c:v>
                </c:pt>
                <c:pt idx="1">
                  <c:v>3517</c:v>
                </c:pt>
                <c:pt idx="2">
                  <c:v>3172</c:v>
                </c:pt>
                <c:pt idx="3">
                  <c:v>2816</c:v>
                </c:pt>
                <c:pt idx="4">
                  <c:v>2094</c:v>
                </c:pt>
                <c:pt idx="5">
                  <c:v>1525</c:v>
                </c:pt>
                <c:pt idx="6">
                  <c:v>1074</c:v>
                </c:pt>
                <c:pt idx="7">
                  <c:v>555</c:v>
                </c:pt>
                <c:pt idx="8">
                  <c:v>472</c:v>
                </c:pt>
                <c:pt idx="9">
                  <c:v>389</c:v>
                </c:pt>
                <c:pt idx="10">
                  <c:v>314</c:v>
                </c:pt>
                <c:pt idx="11">
                  <c:v>235</c:v>
                </c:pt>
                <c:pt idx="12">
                  <c:v>168</c:v>
                </c:pt>
                <c:pt idx="13">
                  <c:v>173</c:v>
                </c:pt>
                <c:pt idx="14">
                  <c:v>62</c:v>
                </c:pt>
                <c:pt idx="15">
                  <c:v>11</c:v>
                </c:pt>
              </c:numCache>
            </c:numRef>
          </c:yVal>
          <c:smooth val="0"/>
          <c:extLst>
            <c:ext xmlns:c16="http://schemas.microsoft.com/office/drawing/2014/chart" uri="{C3380CC4-5D6E-409C-BE32-E72D297353CC}">
              <c16:uniqueId val="{00000000-BAB8-4B29-99FF-1B86EFEBCD32}"/>
            </c:ext>
          </c:extLst>
        </c:ser>
        <c:ser>
          <c:idx val="1"/>
          <c:order val="1"/>
          <c:tx>
            <c:strRef>
              <c:f>'[1](2)(vi) No Outcome'!$E$11:$G$11</c:f>
              <c:strCache>
                <c:ptCount val="1"/>
                <c:pt idx="0">
                  <c:v>LDGT</c:v>
                </c:pt>
              </c:strCache>
            </c:strRef>
          </c:tx>
          <c:marker>
            <c:symbol val="square"/>
            <c:size val="8"/>
          </c:marker>
          <c:xVal>
            <c:numRef>
              <c:f>'[1](2)(vi) No Outcome'!$A$13:$A$28</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'[1](2)(vi) No Outcome'!$E$13:$E$28</c:f>
              <c:numCache>
                <c:formatCode>General</c:formatCode>
                <c:ptCount val="16"/>
                <c:pt idx="0">
                  <c:v>1016</c:v>
                </c:pt>
                <c:pt idx="1">
                  <c:v>605</c:v>
                </c:pt>
                <c:pt idx="2">
                  <c:v>600</c:v>
                </c:pt>
                <c:pt idx="3">
                  <c:v>442</c:v>
                </c:pt>
                <c:pt idx="4">
                  <c:v>319</c:v>
                </c:pt>
                <c:pt idx="5">
                  <c:v>252</c:v>
                </c:pt>
                <c:pt idx="6">
                  <c:v>169</c:v>
                </c:pt>
                <c:pt idx="7">
                  <c:v>93</c:v>
                </c:pt>
                <c:pt idx="8">
                  <c:v>66</c:v>
                </c:pt>
                <c:pt idx="9">
                  <c:v>47</c:v>
                </c:pt>
                <c:pt idx="10">
                  <c:v>36</c:v>
                </c:pt>
                <c:pt idx="11">
                  <c:v>23</c:v>
                </c:pt>
                <c:pt idx="12">
                  <c:v>28</c:v>
                </c:pt>
                <c:pt idx="13">
                  <c:v>8</c:v>
                </c:pt>
                <c:pt idx="14">
                  <c:v>7</c:v>
                </c:pt>
              </c:numCache>
            </c:numRef>
          </c:yVal>
          <c:smooth val="0"/>
          <c:extLst>
            <c:ext xmlns:c16="http://schemas.microsoft.com/office/drawing/2014/chart" uri="{C3380CC4-5D6E-409C-BE32-E72D297353CC}">
              <c16:uniqueId val="{00000001-BAB8-4B29-99FF-1B86EFEBCD32}"/>
            </c:ext>
          </c:extLst>
        </c:ser>
        <c:dLbls>
          <c:showLegendKey val="0"/>
          <c:showVal val="0"/>
          <c:showCatName val="0"/>
          <c:showSerName val="0"/>
          <c:showPercent val="0"/>
          <c:showBubbleSize val="0"/>
        </c:dLbls>
        <c:axId val="89972096"/>
        <c:axId val="89978368"/>
      </c:scatterChart>
      <c:valAx>
        <c:axId val="89972096"/>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9978368"/>
        <c:crosses val="autoZero"/>
        <c:crossBetween val="midCat"/>
        <c:majorUnit val="1"/>
      </c:valAx>
      <c:valAx>
        <c:axId val="8997836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9972096"/>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'[2](2)(vi) No Outcome'!$D$13:$D$28</c:f>
              <c:numCache>
                <c:formatCode>General</c:formatCode>
                <c:ptCount val="16"/>
                <c:pt idx="0">
                  <c:v>2.042825183764781E-2</c:v>
                </c:pt>
                <c:pt idx="1">
                  <c:v>1.8621930690195625E-2</c:v>
                </c:pt>
                <c:pt idx="2">
                  <c:v>1.4706604227412403E-2</c:v>
                </c:pt>
                <c:pt idx="3">
                  <c:v>1.3395587221774623E-2</c:v>
                </c:pt>
                <c:pt idx="4">
                  <c:v>8.5336907203177725E-3</c:v>
                </c:pt>
                <c:pt idx="5">
                  <c:v>6.7877314287161563E-3</c:v>
                </c:pt>
                <c:pt idx="6">
                  <c:v>5.0125313283208017E-3</c:v>
                </c:pt>
                <c:pt idx="7">
                  <c:v>3.930433686731045E-3</c:v>
                </c:pt>
                <c:pt idx="8">
                  <c:v>3.5305167468929776E-3</c:v>
                </c:pt>
                <c:pt idx="9">
                  <c:v>2.7032033645962689E-3</c:v>
                </c:pt>
                <c:pt idx="10">
                  <c:v>2.3929185175577965E-3</c:v>
                </c:pt>
                <c:pt idx="11">
                  <c:v>1.8800539554518071E-3</c:v>
                </c:pt>
                <c:pt idx="12">
                  <c:v>1.2938913268205187E-3</c:v>
                </c:pt>
                <c:pt idx="13">
                  <c:v>8.3376672692901427E-4</c:v>
                </c:pt>
                <c:pt idx="14">
                  <c:v>3.3613445378151263E-3</c:v>
                </c:pt>
                <c:pt idx="15">
                  <c:v>1.8808777429467086E-2</c:v>
                </c:pt>
              </c:numCache>
            </c:numRef>
          </c:yVal>
          <c:smooth val="0"/>
          <c:extLst>
            <c:ext xmlns:c16="http://schemas.microsoft.com/office/drawing/2014/chart" uri="{C3380CC4-5D6E-409C-BE32-E72D297353CC}">
              <c16:uniqueId val="{00000000-0982-4D97-B1DE-1DBF2D22E5B6}"/>
            </c:ext>
          </c:extLst>
        </c:ser>
        <c:ser>
          <c:idx val="1"/>
          <c:order val="1"/>
          <c:tx>
            <c:strRef>
              <c:f>'[2](2)(vi)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'[2](2)(vi) No Outcome'!$G$13:$G$28</c:f>
              <c:numCache>
                <c:formatCode>General</c:formatCode>
                <c:ptCount val="16"/>
                <c:pt idx="0">
                  <c:v>2.2221553552890908E-2</c:v>
                </c:pt>
                <c:pt idx="1">
                  <c:v>1.9702626297503183E-2</c:v>
                </c:pt>
                <c:pt idx="2">
                  <c:v>1.5586827918996951E-2</c:v>
                </c:pt>
                <c:pt idx="3">
                  <c:v>1.2122775341759092E-2</c:v>
                </c:pt>
                <c:pt idx="4">
                  <c:v>8.602756770418182E-3</c:v>
                </c:pt>
                <c:pt idx="5">
                  <c:v>6.1925653108017833E-3</c:v>
                </c:pt>
                <c:pt idx="6">
                  <c:v>6.2384687877460546E-3</c:v>
                </c:pt>
                <c:pt idx="7">
                  <c:v>4.2998224589436305E-3</c:v>
                </c:pt>
                <c:pt idx="8">
                  <c:v>2.9828212945590994E-3</c:v>
                </c:pt>
                <c:pt idx="9">
                  <c:v>2.2898390288656196E-3</c:v>
                </c:pt>
                <c:pt idx="10">
                  <c:v>1.4422854269627982E-3</c:v>
                </c:pt>
                <c:pt idx="11">
                  <c:v>1.3040643338404696E-3</c:v>
                </c:pt>
                <c:pt idx="12">
                  <c:v>8.1273281408736874E-4</c:v>
                </c:pt>
                <c:pt idx="13">
                  <c:v>6.8021218705345782E-4</c:v>
                </c:pt>
                <c:pt idx="14">
                  <c:v>2.6426396194598949E-3</c:v>
                </c:pt>
                <c:pt idx="15">
                  <c:v>2.4830699774266364E-2</c:v>
                </c:pt>
              </c:numCache>
            </c:numRef>
          </c:yVal>
          <c:smooth val="0"/>
          <c:extLst>
            <c:ext xmlns:c16="http://schemas.microsoft.com/office/drawing/2014/chart" uri="{C3380CC4-5D6E-409C-BE32-E72D297353CC}">
              <c16:uniqueId val="{00000001-0982-4D97-B1DE-1DBF2D22E5B6}"/>
            </c:ext>
          </c:extLst>
        </c:ser>
        <c:dLbls>
          <c:showLegendKey val="0"/>
          <c:showVal val="0"/>
          <c:showCatName val="0"/>
          <c:showSerName val="0"/>
          <c:showPercent val="0"/>
          <c:showBubbleSize val="0"/>
        </c:dLbls>
        <c:axId val="90016000"/>
        <c:axId val="90026752"/>
      </c:scatterChart>
      <c:valAx>
        <c:axId val="90016000"/>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0026752"/>
        <c:crosses val="autoZero"/>
        <c:crossBetween val="midCat"/>
        <c:majorUnit val="1"/>
      </c:valAx>
      <c:valAx>
        <c:axId val="90026752"/>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0016000"/>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'[2](2)(vi) No Outcome'!$B$13:$B$28</c:f>
              <c:numCache>
                <c:formatCode>General</c:formatCode>
                <c:ptCount val="16"/>
                <c:pt idx="0">
                  <c:v>1598</c:v>
                </c:pt>
                <c:pt idx="1">
                  <c:v>1604</c:v>
                </c:pt>
                <c:pt idx="2">
                  <c:v>1498</c:v>
                </c:pt>
                <c:pt idx="3">
                  <c:v>1380</c:v>
                </c:pt>
                <c:pt idx="4">
                  <c:v>1057</c:v>
                </c:pt>
                <c:pt idx="5">
                  <c:v>804</c:v>
                </c:pt>
                <c:pt idx="6">
                  <c:v>544</c:v>
                </c:pt>
                <c:pt idx="7">
                  <c:v>499</c:v>
                </c:pt>
                <c:pt idx="8">
                  <c:v>421</c:v>
                </c:pt>
                <c:pt idx="9">
                  <c:v>394</c:v>
                </c:pt>
                <c:pt idx="10">
                  <c:v>369</c:v>
                </c:pt>
                <c:pt idx="11">
                  <c:v>269</c:v>
                </c:pt>
                <c:pt idx="12">
                  <c:v>189</c:v>
                </c:pt>
                <c:pt idx="13">
                  <c:v>101</c:v>
                </c:pt>
                <c:pt idx="14">
                  <c:v>90</c:v>
                </c:pt>
                <c:pt idx="15">
                  <c:v>6</c:v>
                </c:pt>
              </c:numCache>
            </c:numRef>
          </c:yVal>
          <c:smooth val="0"/>
          <c:extLst>
            <c:ext xmlns:c16="http://schemas.microsoft.com/office/drawing/2014/chart" uri="{C3380CC4-5D6E-409C-BE32-E72D297353CC}">
              <c16:uniqueId val="{00000000-E82E-4591-927E-210ED9ED2D95}"/>
            </c:ext>
          </c:extLst>
        </c:ser>
        <c:ser>
          <c:idx val="1"/>
          <c:order val="1"/>
          <c:tx>
            <c:strRef>
              <c:f>'[2](2)(vi)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'[2](2)(vi) No Outcome'!$E$13:$E$28</c:f>
              <c:numCache>
                <c:formatCode>General</c:formatCode>
                <c:ptCount val="16"/>
                <c:pt idx="0">
                  <c:v>1477</c:v>
                </c:pt>
                <c:pt idx="1">
                  <c:v>1826</c:v>
                </c:pt>
                <c:pt idx="2">
                  <c:v>1544</c:v>
                </c:pt>
                <c:pt idx="3">
                  <c:v>1222</c:v>
                </c:pt>
                <c:pt idx="4">
                  <c:v>885</c:v>
                </c:pt>
                <c:pt idx="5">
                  <c:v>686</c:v>
                </c:pt>
                <c:pt idx="6">
                  <c:v>470</c:v>
                </c:pt>
                <c:pt idx="7">
                  <c:v>465</c:v>
                </c:pt>
                <c:pt idx="8">
                  <c:v>407</c:v>
                </c:pt>
                <c:pt idx="9">
                  <c:v>302</c:v>
                </c:pt>
                <c:pt idx="10">
                  <c:v>218</c:v>
                </c:pt>
                <c:pt idx="11">
                  <c:v>234</c:v>
                </c:pt>
                <c:pt idx="12">
                  <c:v>168</c:v>
                </c:pt>
                <c:pt idx="13">
                  <c:v>139</c:v>
                </c:pt>
                <c:pt idx="14">
                  <c:v>105</c:v>
                </c:pt>
                <c:pt idx="15">
                  <c:v>11</c:v>
                </c:pt>
              </c:numCache>
            </c:numRef>
          </c:yVal>
          <c:smooth val="0"/>
          <c:extLst>
            <c:ext xmlns:c16="http://schemas.microsoft.com/office/drawing/2014/chart" uri="{C3380CC4-5D6E-409C-BE32-E72D297353CC}">
              <c16:uniqueId val="{00000001-E82E-4591-927E-210ED9ED2D95}"/>
            </c:ext>
          </c:extLst>
        </c:ser>
        <c:dLbls>
          <c:showLegendKey val="0"/>
          <c:showVal val="0"/>
          <c:showCatName val="0"/>
          <c:showSerName val="0"/>
          <c:showPercent val="0"/>
          <c:showBubbleSize val="0"/>
        </c:dLbls>
        <c:axId val="90072576"/>
        <c:axId val="90079232"/>
      </c:scatterChart>
      <c:valAx>
        <c:axId val="90072576"/>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0079232"/>
        <c:crosses val="autoZero"/>
        <c:crossBetween val="midCat"/>
        <c:majorUnit val="1"/>
      </c:valAx>
      <c:valAx>
        <c:axId val="9007923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0072576"/>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Outcome'!$D$13:$D$28</c:f>
              <c:numCache>
                <c:formatCode>0.0%</c:formatCode>
                <c:ptCount val="16"/>
                <c:pt idx="0">
                  <c:v>2.042825183764781E-2</c:v>
                </c:pt>
                <c:pt idx="1">
                  <c:v>1.8621930690195625E-2</c:v>
                </c:pt>
                <c:pt idx="2">
                  <c:v>1.4706604227412403E-2</c:v>
                </c:pt>
                <c:pt idx="3">
                  <c:v>1.3395587221774623E-2</c:v>
                </c:pt>
                <c:pt idx="4">
                  <c:v>8.5336907203177725E-3</c:v>
                </c:pt>
                <c:pt idx="5">
                  <c:v>6.7877314287161563E-3</c:v>
                </c:pt>
                <c:pt idx="6">
                  <c:v>5.0125313283208017E-3</c:v>
                </c:pt>
                <c:pt idx="7">
                  <c:v>3.930433686731045E-3</c:v>
                </c:pt>
                <c:pt idx="8">
                  <c:v>3.5305167468929776E-3</c:v>
                </c:pt>
                <c:pt idx="9">
                  <c:v>2.7032033645962689E-3</c:v>
                </c:pt>
                <c:pt idx="10">
                  <c:v>2.3929185175577965E-3</c:v>
                </c:pt>
                <c:pt idx="11">
                  <c:v>1.8800539554518071E-3</c:v>
                </c:pt>
                <c:pt idx="12">
                  <c:v>1.2938913268205187E-3</c:v>
                </c:pt>
                <c:pt idx="13">
                  <c:v>8.3376672692901427E-4</c:v>
                </c:pt>
                <c:pt idx="14">
                  <c:v>3.3613445378151263E-3</c:v>
                </c:pt>
                <c:pt idx="15">
                  <c:v>1.8808777429467086E-2</c:v>
                </c:pt>
              </c:numCache>
            </c:numRef>
          </c:yVal>
          <c:smooth val="0"/>
          <c:extLst>
            <c:ext xmlns:c16="http://schemas.microsoft.com/office/drawing/2014/chart" uri="{C3380CC4-5D6E-409C-BE32-E72D297353CC}">
              <c16:uniqueId val="{00000000-F237-4F68-BE98-D5AB2007975D}"/>
            </c:ext>
          </c:extLst>
        </c:ser>
        <c:ser>
          <c:idx val="1"/>
          <c:order val="1"/>
          <c:tx>
            <c:strRef>
              <c:f>'(2)(vi) No Outcome'!$E$11:$G$11</c:f>
              <c:strCache>
                <c:ptCount val="1"/>
                <c:pt idx="0">
                  <c:v>LDGT</c:v>
                </c:pt>
              </c:strCache>
            </c:strRef>
          </c:tx>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Outcome'!$G$13:$G$28</c:f>
              <c:numCache>
                <c:formatCode>0.0%</c:formatCode>
                <c:ptCount val="16"/>
                <c:pt idx="0">
                  <c:v>2.2221553552890908E-2</c:v>
                </c:pt>
                <c:pt idx="1">
                  <c:v>1.9702626297503183E-2</c:v>
                </c:pt>
                <c:pt idx="2">
                  <c:v>1.5586827918996951E-2</c:v>
                </c:pt>
                <c:pt idx="3">
                  <c:v>1.2122775341759092E-2</c:v>
                </c:pt>
                <c:pt idx="4">
                  <c:v>8.602756770418182E-3</c:v>
                </c:pt>
                <c:pt idx="5">
                  <c:v>6.1925653108017833E-3</c:v>
                </c:pt>
                <c:pt idx="6">
                  <c:v>6.2384687877460546E-3</c:v>
                </c:pt>
                <c:pt idx="7">
                  <c:v>4.2998224589436305E-3</c:v>
                </c:pt>
                <c:pt idx="8">
                  <c:v>2.9828212945590994E-3</c:v>
                </c:pt>
                <c:pt idx="9">
                  <c:v>2.2898390288656196E-3</c:v>
                </c:pt>
                <c:pt idx="10">
                  <c:v>1.4422854269627982E-3</c:v>
                </c:pt>
                <c:pt idx="11">
                  <c:v>1.3040643338404696E-3</c:v>
                </c:pt>
                <c:pt idx="12">
                  <c:v>8.1273281408736874E-4</c:v>
                </c:pt>
                <c:pt idx="13">
                  <c:v>6.8021218705345782E-4</c:v>
                </c:pt>
                <c:pt idx="14">
                  <c:v>2.6426396194598949E-3</c:v>
                </c:pt>
                <c:pt idx="15">
                  <c:v>2.4830699774266364E-2</c:v>
                </c:pt>
              </c:numCache>
            </c:numRef>
          </c:yVal>
          <c:smooth val="0"/>
          <c:extLst>
            <c:ext xmlns:c16="http://schemas.microsoft.com/office/drawing/2014/chart" uri="{C3380CC4-5D6E-409C-BE32-E72D297353CC}">
              <c16:uniqueId val="{00000001-F237-4F68-BE98-D5AB2007975D}"/>
            </c:ext>
          </c:extLst>
        </c:ser>
        <c:dLbls>
          <c:showLegendKey val="0"/>
          <c:showVal val="0"/>
          <c:showCatName val="0"/>
          <c:showSerName val="0"/>
          <c:showPercent val="0"/>
          <c:showBubbleSize val="0"/>
        </c:dLbls>
        <c:axId val="90109056"/>
        <c:axId val="90110976"/>
      </c:scatterChart>
      <c:valAx>
        <c:axId val="90109056"/>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0110976"/>
        <c:crosses val="autoZero"/>
        <c:crossBetween val="midCat"/>
        <c:majorUnit val="1"/>
      </c:valAx>
      <c:valAx>
        <c:axId val="90110976"/>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0109056"/>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9.0404467471702527E-2"/>
          <c:h val="0.1057758828181411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Outcome'!$B$13:$B$28</c:f>
              <c:numCache>
                <c:formatCode>#,##0</c:formatCode>
                <c:ptCount val="16"/>
                <c:pt idx="0">
                  <c:v>1598</c:v>
                </c:pt>
                <c:pt idx="1">
                  <c:v>1604</c:v>
                </c:pt>
                <c:pt idx="2">
                  <c:v>1498</c:v>
                </c:pt>
                <c:pt idx="3">
                  <c:v>1380</c:v>
                </c:pt>
                <c:pt idx="4">
                  <c:v>1057</c:v>
                </c:pt>
                <c:pt idx="5">
                  <c:v>804</c:v>
                </c:pt>
                <c:pt idx="6">
                  <c:v>544</c:v>
                </c:pt>
                <c:pt idx="7">
                  <c:v>499</c:v>
                </c:pt>
                <c:pt idx="8">
                  <c:v>421</c:v>
                </c:pt>
                <c:pt idx="9">
                  <c:v>394</c:v>
                </c:pt>
                <c:pt idx="10">
                  <c:v>369</c:v>
                </c:pt>
                <c:pt idx="11">
                  <c:v>269</c:v>
                </c:pt>
                <c:pt idx="12">
                  <c:v>189</c:v>
                </c:pt>
                <c:pt idx="13">
                  <c:v>101</c:v>
                </c:pt>
                <c:pt idx="14">
                  <c:v>90</c:v>
                </c:pt>
                <c:pt idx="15">
                  <c:v>6</c:v>
                </c:pt>
              </c:numCache>
            </c:numRef>
          </c:yVal>
          <c:smooth val="0"/>
          <c:extLst>
            <c:ext xmlns:c16="http://schemas.microsoft.com/office/drawing/2014/chart" uri="{C3380CC4-5D6E-409C-BE32-E72D297353CC}">
              <c16:uniqueId val="{00000000-7057-4C9C-B333-69C0AC377988}"/>
            </c:ext>
          </c:extLst>
        </c:ser>
        <c:ser>
          <c:idx val="1"/>
          <c:order val="1"/>
          <c:tx>
            <c:strRef>
              <c:f>'(2)(vi) No Outcome'!$E$11:$G$11</c:f>
              <c:strCache>
                <c:ptCount val="1"/>
                <c:pt idx="0">
                  <c:v>LDGT</c:v>
                </c:pt>
              </c:strCache>
            </c:strRef>
          </c:tx>
          <c:xVal>
            <c:numRef>
              <c:f>'(2)(vi) No Outcome'!$A$13:$A$28</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'(2)(vi) No Outcome'!$E$13:$E$28</c:f>
              <c:numCache>
                <c:formatCode>#,##0</c:formatCode>
                <c:ptCount val="16"/>
                <c:pt idx="0">
                  <c:v>1477</c:v>
                </c:pt>
                <c:pt idx="1">
                  <c:v>1826</c:v>
                </c:pt>
                <c:pt idx="2">
                  <c:v>1544</c:v>
                </c:pt>
                <c:pt idx="3">
                  <c:v>1222</c:v>
                </c:pt>
                <c:pt idx="4">
                  <c:v>885</c:v>
                </c:pt>
                <c:pt idx="5">
                  <c:v>686</c:v>
                </c:pt>
                <c:pt idx="6">
                  <c:v>470</c:v>
                </c:pt>
                <c:pt idx="7">
                  <c:v>465</c:v>
                </c:pt>
                <c:pt idx="8">
                  <c:v>407</c:v>
                </c:pt>
                <c:pt idx="9">
                  <c:v>302</c:v>
                </c:pt>
                <c:pt idx="10">
                  <c:v>218</c:v>
                </c:pt>
                <c:pt idx="11">
                  <c:v>234</c:v>
                </c:pt>
                <c:pt idx="12">
                  <c:v>168</c:v>
                </c:pt>
                <c:pt idx="13">
                  <c:v>139</c:v>
                </c:pt>
                <c:pt idx="14">
                  <c:v>105</c:v>
                </c:pt>
                <c:pt idx="15">
                  <c:v>11</c:v>
                </c:pt>
              </c:numCache>
            </c:numRef>
          </c:yVal>
          <c:smooth val="0"/>
          <c:extLst>
            <c:ext xmlns:c16="http://schemas.microsoft.com/office/drawing/2014/chart" uri="{C3380CC4-5D6E-409C-BE32-E72D297353CC}">
              <c16:uniqueId val="{00000001-7057-4C9C-B333-69C0AC377988}"/>
            </c:ext>
          </c:extLst>
        </c:ser>
        <c:dLbls>
          <c:showLegendKey val="0"/>
          <c:showVal val="0"/>
          <c:showCatName val="0"/>
          <c:showSerName val="0"/>
          <c:showPercent val="0"/>
          <c:showBubbleSize val="0"/>
        </c:dLbls>
        <c:axId val="90165632"/>
        <c:axId val="90167552"/>
      </c:scatterChart>
      <c:valAx>
        <c:axId val="90165632"/>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0167552"/>
        <c:crosses val="autoZero"/>
        <c:crossBetween val="midCat"/>
        <c:majorUnit val="1"/>
      </c:valAx>
      <c:valAx>
        <c:axId val="9016755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0165632"/>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9.0404467471702527E-2"/>
          <c:h val="8.744648796156798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marker>
            <c:symbol val="diamond"/>
            <c:size val="8"/>
          </c:marker>
          <c:xVal>
            <c:numRef>
              <c:f>'(2)(xi) Pass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 Pass OBD'!$D$8:$D$23</c:f>
              <c:numCache>
                <c:formatCode>0.0%</c:formatCode>
                <c:ptCount val="16"/>
                <c:pt idx="0">
                  <c:v>0.85481279404455024</c:v>
                </c:pt>
                <c:pt idx="1">
                  <c:v>0.88255736102107396</c:v>
                </c:pt>
                <c:pt idx="2">
                  <c:v>0.90134272146716887</c:v>
                </c:pt>
                <c:pt idx="3">
                  <c:v>0.90972830850131459</c:v>
                </c:pt>
                <c:pt idx="4">
                  <c:v>0.93498875820192406</c:v>
                </c:pt>
                <c:pt idx="5">
                  <c:v>0.94267981895505226</c:v>
                </c:pt>
                <c:pt idx="6">
                  <c:v>0.95619558767524859</c:v>
                </c:pt>
                <c:pt idx="7">
                  <c:v>0.9641140489194604</c:v>
                </c:pt>
                <c:pt idx="8">
                  <c:v>0.96754487998112881</c:v>
                </c:pt>
                <c:pt idx="9">
                  <c:v>0.97088441184910346</c:v>
                </c:pt>
                <c:pt idx="10">
                  <c:v>0.97427461500499835</c:v>
                </c:pt>
                <c:pt idx="11">
                  <c:v>0.97463753290505617</c:v>
                </c:pt>
                <c:pt idx="12">
                  <c:v>0.98260178695268685</c:v>
                </c:pt>
                <c:pt idx="13">
                  <c:v>0.98755853606800792</c:v>
                </c:pt>
                <c:pt idx="14">
                  <c:v>0.97477701418336016</c:v>
                </c:pt>
                <c:pt idx="15">
                  <c:v>0.83378746594005448</c:v>
                </c:pt>
              </c:numCache>
            </c:numRef>
          </c:yVal>
          <c:smooth val="0"/>
          <c:extLst>
            <c:ext xmlns:c16="http://schemas.microsoft.com/office/drawing/2014/chart" uri="{C3380CC4-5D6E-409C-BE32-E72D297353CC}">
              <c16:uniqueId val="{00000000-CF8E-4B3B-B082-69A78366D2E9}"/>
            </c:ext>
          </c:extLst>
        </c:ser>
        <c:ser>
          <c:idx val="1"/>
          <c:order val="1"/>
          <c:tx>
            <c:strRef>
              <c:f>'(2)(xi) Pass OBD'!$E$6:$G$6</c:f>
              <c:strCache>
                <c:ptCount val="1"/>
                <c:pt idx="0">
                  <c:v>LDGT</c:v>
                </c:pt>
              </c:strCache>
            </c:strRef>
          </c:tx>
          <c:marker>
            <c:symbol val="square"/>
            <c:size val="8"/>
          </c:marker>
          <c:xVal>
            <c:numRef>
              <c:f>'(2)(xi) Pass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 Pass OBD'!$G$8:$G$23</c:f>
              <c:numCache>
                <c:formatCode>0.0%</c:formatCode>
                <c:ptCount val="16"/>
                <c:pt idx="0">
                  <c:v>0.83958765646964317</c:v>
                </c:pt>
                <c:pt idx="1">
                  <c:v>0.87345724324906282</c:v>
                </c:pt>
                <c:pt idx="2">
                  <c:v>0.89097859185694583</c:v>
                </c:pt>
                <c:pt idx="3">
                  <c:v>0.91041209146105151</c:v>
                </c:pt>
                <c:pt idx="4">
                  <c:v>0.92761563297449079</c:v>
                </c:pt>
                <c:pt idx="5">
                  <c:v>0.94267701927371428</c:v>
                </c:pt>
                <c:pt idx="6">
                  <c:v>0.95002477795143525</c:v>
                </c:pt>
                <c:pt idx="7">
                  <c:v>0.9613524414620217</c:v>
                </c:pt>
                <c:pt idx="8">
                  <c:v>0.9686184135654945</c:v>
                </c:pt>
                <c:pt idx="9">
                  <c:v>0.97356828193832601</c:v>
                </c:pt>
                <c:pt idx="10">
                  <c:v>0.98034127035619278</c:v>
                </c:pt>
                <c:pt idx="11">
                  <c:v>0.97937952915863458</c:v>
                </c:pt>
                <c:pt idx="12">
                  <c:v>0.98789364763010867</c:v>
                </c:pt>
                <c:pt idx="13">
                  <c:v>0.98988508643961826</c:v>
                </c:pt>
                <c:pt idx="14">
                  <c:v>0.97940361981999802</c:v>
                </c:pt>
                <c:pt idx="15">
                  <c:v>0.78383458646616544</c:v>
                </c:pt>
              </c:numCache>
            </c:numRef>
          </c:yVal>
          <c:smooth val="0"/>
          <c:extLst>
            <c:ext xmlns:c16="http://schemas.microsoft.com/office/drawing/2014/chart" uri="{C3380CC4-5D6E-409C-BE32-E72D297353CC}">
              <c16:uniqueId val="{00000001-CF8E-4B3B-B082-69A78366D2E9}"/>
            </c:ext>
          </c:extLst>
        </c:ser>
        <c:ser>
          <c:idx val="2"/>
          <c:order val="2"/>
          <c:tx>
            <c:strRef>
              <c:f>'(2)(xi) Pass OBD'!$H$6:$J$6</c:f>
              <c:strCache>
                <c:ptCount val="1"/>
                <c:pt idx="0">
                  <c:v>MDGV</c:v>
                </c:pt>
              </c:strCache>
            </c:strRef>
          </c:tx>
          <c:marker>
            <c:symbol val="triangle"/>
            <c:size val="8"/>
          </c:marker>
          <c:xVal>
            <c:numRef>
              <c:f>'(2)(xi) Pass OBD'!$A$14:$A$23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'(2)(xi) Pass OBD'!$J$14:$J$23</c:f>
              <c:numCache>
                <c:formatCode>0.0%</c:formatCode>
                <c:ptCount val="10"/>
                <c:pt idx="0">
                  <c:v>0.89373814041745736</c:v>
                </c:pt>
                <c:pt idx="1">
                  <c:v>0.90462239583333337</c:v>
                </c:pt>
                <c:pt idx="2">
                  <c:v>0.91600522455541045</c:v>
                </c:pt>
                <c:pt idx="3">
                  <c:v>0.93618707887435593</c:v>
                </c:pt>
                <c:pt idx="4">
                  <c:v>0.94954427083333337</c:v>
                </c:pt>
                <c:pt idx="5">
                  <c:v>0.96512062838975121</c:v>
                </c:pt>
                <c:pt idx="6">
                  <c:v>0.97200420245967489</c:v>
                </c:pt>
                <c:pt idx="7">
                  <c:v>0.98157355952032754</c:v>
                </c:pt>
                <c:pt idx="8">
                  <c:v>0.95789473684210524</c:v>
                </c:pt>
                <c:pt idx="9">
                  <c:v>0.66666666666666663</c:v>
                </c:pt>
              </c:numCache>
            </c:numRef>
          </c:yVal>
          <c:smooth val="0"/>
          <c:extLst>
            <c:ext xmlns:c16="http://schemas.microsoft.com/office/drawing/2014/chart" uri="{C3380CC4-5D6E-409C-BE32-E72D297353CC}">
              <c16:uniqueId val="{00000002-CF8E-4B3B-B082-69A78366D2E9}"/>
            </c:ext>
          </c:extLst>
        </c:ser>
        <c:dLbls>
          <c:showLegendKey val="0"/>
          <c:showVal val="0"/>
          <c:showCatName val="0"/>
          <c:showSerName val="0"/>
          <c:showPercent val="0"/>
          <c:showBubbleSize val="0"/>
        </c:dLbls>
        <c:axId val="91182208"/>
        <c:axId val="91184128"/>
      </c:scatterChart>
      <c:valAx>
        <c:axId val="91182208"/>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184128"/>
        <c:crosses val="autoZero"/>
        <c:crossBetween val="midCat"/>
        <c:majorUnit val="1"/>
      </c:valAx>
      <c:valAx>
        <c:axId val="91184128"/>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1182208"/>
        <c:crosses val="autoZero"/>
        <c:crossBetween val="midCat"/>
        <c:majorUnit val="0.1"/>
      </c:valAx>
      <c:spPr>
        <a:noFill/>
        <a:ln w="12700">
          <a:solidFill>
            <a:srgbClr val="808080"/>
          </a:solidFill>
          <a:prstDash val="solid"/>
        </a:ln>
      </c:spPr>
    </c:plotArea>
    <c:legend>
      <c:legendPos val="r"/>
      <c:layout>
        <c:manualLayout>
          <c:xMode val="edge"/>
          <c:yMode val="edge"/>
          <c:x val="0.675405032659118"/>
          <c:y val="0.3508339598253738"/>
          <c:w val="0.11013214355789359"/>
          <c:h val="0.11111128696852576"/>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marker>
            <c:symbol val="diamond"/>
            <c:size val="8"/>
          </c:marker>
          <c:cat>
            <c:numRef>
              <c:f>'(2)(xi) Pass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'(2)(xi) Pass OBD'!$B$8:$B$23</c:f>
              <c:numCache>
                <c:formatCode>#,##0</c:formatCode>
                <c:ptCount val="16"/>
                <c:pt idx="0">
                  <c:v>73949</c:v>
                </c:pt>
                <c:pt idx="1">
                  <c:v>83046</c:v>
                </c:pt>
                <c:pt idx="2">
                  <c:v>99081</c:v>
                </c:pt>
                <c:pt idx="3">
                  <c:v>100686</c:v>
                </c:pt>
                <c:pt idx="4">
                  <c:v>122261</c:v>
                </c:pt>
                <c:pt idx="5">
                  <c:v>117259</c:v>
                </c:pt>
                <c:pt idx="6">
                  <c:v>107965</c:v>
                </c:pt>
                <c:pt idx="7">
                  <c:v>126566</c:v>
                </c:pt>
                <c:pt idx="8">
                  <c:v>118949</c:v>
                </c:pt>
                <c:pt idx="9">
                  <c:v>145488</c:v>
                </c:pt>
                <c:pt idx="10">
                  <c:v>153988</c:v>
                </c:pt>
                <c:pt idx="11">
                  <c:v>142915</c:v>
                </c:pt>
                <c:pt idx="12">
                  <c:v>145937</c:v>
                </c:pt>
                <c:pt idx="13">
                  <c:v>121049</c:v>
                </c:pt>
                <c:pt idx="14">
                  <c:v>26666</c:v>
                </c:pt>
                <c:pt idx="15">
                  <c:v>306</c:v>
                </c:pt>
              </c:numCache>
            </c:numRef>
          </c:val>
          <c:smooth val="0"/>
          <c:extLst>
            <c:ext xmlns:c16="http://schemas.microsoft.com/office/drawing/2014/chart" uri="{C3380CC4-5D6E-409C-BE32-E72D297353CC}">
              <c16:uniqueId val="{00000000-FB54-46C2-9A4E-1ACDE0B554BD}"/>
            </c:ext>
          </c:extLst>
        </c:ser>
        <c:ser>
          <c:idx val="1"/>
          <c:order val="1"/>
          <c:tx>
            <c:strRef>
              <c:f>'(2)(xi) Pass OBD'!$E$6:$G$6</c:f>
              <c:strCache>
                <c:ptCount val="1"/>
                <c:pt idx="0">
                  <c:v>LDGT</c:v>
                </c:pt>
              </c:strCache>
            </c:strRef>
          </c:tx>
          <c:marker>
            <c:symbol val="square"/>
            <c:size val="8"/>
          </c:marker>
          <c:cat>
            <c:numRef>
              <c:f>'(2)(xi) Pass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'(2)(xi) Pass OBD'!$E$8:$E$23</c:f>
              <c:numCache>
                <c:formatCode>#,##0</c:formatCode>
                <c:ptCount val="16"/>
                <c:pt idx="0">
                  <c:v>62713</c:v>
                </c:pt>
                <c:pt idx="1">
                  <c:v>89242</c:v>
                </c:pt>
                <c:pt idx="2">
                  <c:v>96264</c:v>
                </c:pt>
                <c:pt idx="3">
                  <c:v>98665</c:v>
                </c:pt>
                <c:pt idx="4">
                  <c:v>101419</c:v>
                </c:pt>
                <c:pt idx="5">
                  <c:v>109754</c:v>
                </c:pt>
                <c:pt idx="6">
                  <c:v>74766</c:v>
                </c:pt>
                <c:pt idx="7">
                  <c:v>107733</c:v>
                </c:pt>
                <c:pt idx="8">
                  <c:v>136180</c:v>
                </c:pt>
                <c:pt idx="9">
                  <c:v>131716</c:v>
                </c:pt>
                <c:pt idx="10">
                  <c:v>151100</c:v>
                </c:pt>
                <c:pt idx="11">
                  <c:v>179343</c:v>
                </c:pt>
                <c:pt idx="12">
                  <c:v>206696</c:v>
                </c:pt>
                <c:pt idx="13">
                  <c:v>204242</c:v>
                </c:pt>
                <c:pt idx="14">
                  <c:v>39611</c:v>
                </c:pt>
                <c:pt idx="15">
                  <c:v>417</c:v>
                </c:pt>
              </c:numCache>
            </c:numRef>
          </c:val>
          <c:smooth val="0"/>
          <c:extLst>
            <c:ext xmlns:c16="http://schemas.microsoft.com/office/drawing/2014/chart" uri="{C3380CC4-5D6E-409C-BE32-E72D297353CC}">
              <c16:uniqueId val="{00000001-FB54-46C2-9A4E-1ACDE0B554BD}"/>
            </c:ext>
          </c:extLst>
        </c:ser>
        <c:ser>
          <c:idx val="2"/>
          <c:order val="2"/>
          <c:tx>
            <c:strRef>
              <c:f>'(2)(xi) Pass OBD'!$H$6:$J$6</c:f>
              <c:strCache>
                <c:ptCount val="1"/>
                <c:pt idx="0">
                  <c:v>MDGV</c:v>
                </c:pt>
              </c:strCache>
            </c:strRef>
          </c:tx>
          <c:marker>
            <c:symbol val="triangle"/>
            <c:size val="8"/>
          </c:marker>
          <c:cat>
            <c:numRef>
              <c:f>'(2)(xi) Pass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'(2)(xi) Pass OBD'!$H$8:$H$23</c:f>
              <c:numCache>
                <c:formatCode>#,##0</c:formatCode>
                <c:ptCount val="16"/>
                <c:pt idx="5">
                  <c:v>8506</c:v>
                </c:pt>
                <c:pt idx="6">
                  <c:v>5652</c:v>
                </c:pt>
                <c:pt idx="7">
                  <c:v>5558</c:v>
                </c:pt>
                <c:pt idx="8">
                  <c:v>9117</c:v>
                </c:pt>
                <c:pt idx="9">
                  <c:v>9448</c:v>
                </c:pt>
                <c:pt idx="10">
                  <c:v>8751</c:v>
                </c:pt>
                <c:pt idx="11">
                  <c:v>10321</c:v>
                </c:pt>
                <c:pt idx="12">
                  <c:v>15728</c:v>
                </c:pt>
                <c:pt idx="13">
                  <c:v>13424</c:v>
                </c:pt>
                <c:pt idx="14">
                  <c:v>1001</c:v>
                </c:pt>
                <c:pt idx="15">
                  <c:v>12</c:v>
                </c:pt>
              </c:numCache>
            </c:numRef>
          </c:val>
          <c:smooth val="0"/>
          <c:extLst>
            <c:ext xmlns:c16="http://schemas.microsoft.com/office/drawing/2014/chart" uri="{C3380CC4-5D6E-409C-BE32-E72D297353CC}">
              <c16:uniqueId val="{00000002-FB54-46C2-9A4E-1ACDE0B554BD}"/>
            </c:ext>
          </c:extLst>
        </c:ser>
        <c:dLbls>
          <c:showLegendKey val="0"/>
          <c:showVal val="0"/>
          <c:showCatName val="0"/>
          <c:showSerName val="0"/>
          <c:showPercent val="0"/>
          <c:showBubbleSize val="0"/>
        </c:dLbls>
        <c:marker val="1"/>
        <c:smooth val="0"/>
        <c:axId val="89670784"/>
        <c:axId val="89672704"/>
      </c:lineChart>
      <c:catAx>
        <c:axId val="8967078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9672704"/>
        <c:crosses val="autoZero"/>
        <c:auto val="1"/>
        <c:lblAlgn val="ctr"/>
        <c:lblOffset val="100"/>
        <c:tickLblSkip val="1"/>
        <c:tickMarkSkip val="1"/>
        <c:noMultiLvlLbl val="0"/>
      </c:catAx>
      <c:valAx>
        <c:axId val="89672704"/>
        <c:scaling>
          <c:orientation val="minMax"/>
          <c:max val="3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9670784"/>
        <c:crosses val="autoZero"/>
        <c:crossBetween val="midCat"/>
        <c:majorUnit val="50000"/>
      </c:valAx>
      <c:spPr>
        <a:noFill/>
        <a:ln w="12700">
          <a:solidFill>
            <a:srgbClr val="808080"/>
          </a:solidFill>
          <a:prstDash val="solid"/>
        </a:ln>
      </c:spPr>
    </c:plotArea>
    <c:legend>
      <c:legendPos val="r"/>
      <c:layout>
        <c:manualLayout>
          <c:xMode val="edge"/>
          <c:yMode val="edge"/>
          <c:x val="0.8167778810963906"/>
          <c:y val="0.16720264779300631"/>
          <c:w val="9.2715355325980728E-2"/>
          <c:h val="0.1028939898010301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'(2)(xii) Fail OBD'!$D$8:$D$23</c:f>
              <c:numCache>
                <c:formatCode>0.0%</c:formatCode>
                <c:ptCount val="16"/>
                <c:pt idx="0">
                  <c:v>0.14518720595544973</c:v>
                </c:pt>
                <c:pt idx="1">
                  <c:v>0.117442638978926</c:v>
                </c:pt>
                <c:pt idx="2">
                  <c:v>9.8657278532831183E-2</c:v>
                </c:pt>
                <c:pt idx="3">
                  <c:v>9.0271691498685358E-2</c:v>
                </c:pt>
                <c:pt idx="4">
                  <c:v>6.5011241798075894E-2</c:v>
                </c:pt>
                <c:pt idx="5">
                  <c:v>5.7320181044947703E-2</c:v>
                </c:pt>
                <c:pt idx="6">
                  <c:v>4.3804412324751352E-2</c:v>
                </c:pt>
                <c:pt idx="7">
                  <c:v>3.5885951080539623E-2</c:v>
                </c:pt>
                <c:pt idx="8">
                  <c:v>3.2455120018871145E-2</c:v>
                </c:pt>
                <c:pt idx="9">
                  <c:v>2.9115588150896557E-2</c:v>
                </c:pt>
                <c:pt idx="10">
                  <c:v>2.572538499500171E-2</c:v>
                </c:pt>
                <c:pt idx="11">
                  <c:v>2.5362467094943875E-2</c:v>
                </c:pt>
                <c:pt idx="12">
                  <c:v>1.7398213047313173E-2</c:v>
                </c:pt>
                <c:pt idx="13">
                  <c:v>1.2441463931992103E-2</c:v>
                </c:pt>
                <c:pt idx="14">
                  <c:v>2.522298581663986E-2</c:v>
                </c:pt>
                <c:pt idx="15">
                  <c:v>0.16621253405994552</c:v>
                </c:pt>
              </c:numCache>
            </c:numRef>
          </c:yVal>
          <c:smooth val="0"/>
          <c:extLst>
            <c:ext xmlns:c16="http://schemas.microsoft.com/office/drawing/2014/chart" uri="{C3380CC4-5D6E-409C-BE32-E72D297353CC}">
              <c16:uniqueId val="{00000000-7598-40DD-AE57-A4CE31A7DCC7}"/>
            </c:ext>
          </c:extLst>
        </c:ser>
        <c:ser>
          <c:idx val="1"/>
          <c:order val="1"/>
          <c:tx>
            <c:strRef>
              <c:f>'(2)(xii) Fail OBD'!$E$6:$G$6</c:f>
              <c:strCache>
                <c:ptCount val="1"/>
                <c:pt idx="0">
                  <c:v>LDGT</c:v>
                </c:pt>
              </c:strCache>
            </c:strRef>
          </c:tx>
          <c:marker>
            <c:symbol val="square"/>
            <c:size val="8"/>
          </c:marker>
          <c:xVal>
            <c:numRef>
              <c:f>'(2)(xii) Fail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'(2)(xii) Fail OBD'!$G$8:$G$23</c:f>
              <c:numCache>
                <c:formatCode>0.0%</c:formatCode>
                <c:ptCount val="16"/>
                <c:pt idx="0">
                  <c:v>0.16041234353035677</c:v>
                </c:pt>
                <c:pt idx="1">
                  <c:v>0.12654275675093715</c:v>
                </c:pt>
                <c:pt idx="2">
                  <c:v>0.10902140814305415</c:v>
                </c:pt>
                <c:pt idx="3">
                  <c:v>8.9587908538948463E-2</c:v>
                </c:pt>
                <c:pt idx="4">
                  <c:v>7.2384367025509225E-2</c:v>
                </c:pt>
                <c:pt idx="5">
                  <c:v>5.732298072628577E-2</c:v>
                </c:pt>
                <c:pt idx="6">
                  <c:v>4.9975222048564784E-2</c:v>
                </c:pt>
                <c:pt idx="7">
                  <c:v>3.8647558537978299E-2</c:v>
                </c:pt>
                <c:pt idx="8">
                  <c:v>3.1381586434505518E-2</c:v>
                </c:pt>
                <c:pt idx="9">
                  <c:v>2.643171806167401E-2</c:v>
                </c:pt>
                <c:pt idx="10">
                  <c:v>1.9658729643807177E-2</c:v>
                </c:pt>
                <c:pt idx="11">
                  <c:v>2.0620470841365451E-2</c:v>
                </c:pt>
                <c:pt idx="12">
                  <c:v>1.2106352369891363E-2</c:v>
                </c:pt>
                <c:pt idx="13">
                  <c:v>1.011491356038172E-2</c:v>
                </c:pt>
                <c:pt idx="14">
                  <c:v>2.059638018000198E-2</c:v>
                </c:pt>
                <c:pt idx="15">
                  <c:v>0.21616541353383459</c:v>
                </c:pt>
              </c:numCache>
            </c:numRef>
          </c:yVal>
          <c:smooth val="0"/>
          <c:extLst>
            <c:ext xmlns:c16="http://schemas.microsoft.com/office/drawing/2014/chart" uri="{C3380CC4-5D6E-409C-BE32-E72D297353CC}">
              <c16:uniqueId val="{00000001-7598-40DD-AE57-A4CE31A7DCC7}"/>
            </c:ext>
          </c:extLst>
        </c:ser>
        <c:ser>
          <c:idx val="2"/>
          <c:order val="2"/>
          <c:tx>
            <c:strRef>
              <c:f>'(2)(xii) Fail OBD'!$H$6:$J$6</c:f>
              <c:strCache>
                <c:ptCount val="1"/>
                <c:pt idx="0">
                  <c:v>MDGV</c:v>
                </c:pt>
              </c:strCache>
            </c:strRef>
          </c:tx>
          <c:marker>
            <c:symbol val="triangle"/>
            <c:size val="8"/>
          </c:marker>
          <c:xVal>
            <c:numRef>
              <c:f>'(2)(xii) Fail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'(2)(xii) Fail OBD'!$J$8:$J$23</c:f>
              <c:numCache>
                <c:formatCode>0.0%</c:formatCode>
                <c:ptCount val="16"/>
                <c:pt idx="5">
                  <c:v>0.10997174845662865</c:v>
                </c:pt>
                <c:pt idx="6">
                  <c:v>0.10626185958254269</c:v>
                </c:pt>
                <c:pt idx="7">
                  <c:v>9.5377604166666671E-2</c:v>
                </c:pt>
                <c:pt idx="8">
                  <c:v>8.3994775444589567E-2</c:v>
                </c:pt>
                <c:pt idx="9">
                  <c:v>6.3812921125644073E-2</c:v>
                </c:pt>
                <c:pt idx="10">
                  <c:v>5.0455729166666664E-2</c:v>
                </c:pt>
                <c:pt idx="11">
                  <c:v>3.487937161024874E-2</c:v>
                </c:pt>
                <c:pt idx="12">
                  <c:v>2.7995797540325072E-2</c:v>
                </c:pt>
                <c:pt idx="13">
                  <c:v>1.8426440479672419E-2</c:v>
                </c:pt>
                <c:pt idx="14">
                  <c:v>4.2105263157894736E-2</c:v>
                </c:pt>
                <c:pt idx="15">
                  <c:v>0.33333333333333331</c:v>
                </c:pt>
              </c:numCache>
            </c:numRef>
          </c:yVal>
          <c:smooth val="0"/>
          <c:extLst>
            <c:ext xmlns:c16="http://schemas.microsoft.com/office/drawing/2014/chart" uri="{C3380CC4-5D6E-409C-BE32-E72D297353CC}">
              <c16:uniqueId val="{00000002-7598-40DD-AE57-A4CE31A7DCC7}"/>
            </c:ext>
          </c:extLst>
        </c:ser>
        <c:dLbls>
          <c:showLegendKey val="0"/>
          <c:showVal val="0"/>
          <c:showCatName val="0"/>
          <c:showSerName val="0"/>
          <c:showPercent val="0"/>
          <c:showBubbleSize val="0"/>
        </c:dLbls>
        <c:axId val="89819008"/>
        <c:axId val="89821184"/>
      </c:scatterChart>
      <c:valAx>
        <c:axId val="89819008"/>
        <c:scaling>
          <c:orientation val="minMax"/>
          <c:max val="2018"/>
          <c:min val="2003"/>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89821184"/>
        <c:crosses val="autoZero"/>
        <c:crossBetween val="midCat"/>
        <c:majorUnit val="1"/>
      </c:valAx>
      <c:valAx>
        <c:axId val="89821184"/>
        <c:scaling>
          <c:orientation val="minMax"/>
          <c:max val="0.25"/>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9819008"/>
        <c:crosses val="autoZero"/>
        <c:crossBetween val="midCat"/>
        <c:majorUnit val="5.000000000000001E-2"/>
      </c:valAx>
      <c:spPr>
        <a:noFill/>
        <a:ln w="12700">
          <a:solidFill>
            <a:srgbClr val="808080"/>
          </a:solidFill>
          <a:prstDash val="solid"/>
        </a:ln>
      </c:spPr>
    </c:plotArea>
    <c:legend>
      <c:legendPos val="r"/>
      <c:layout>
        <c:manualLayout>
          <c:xMode val="edge"/>
          <c:yMode val="edge"/>
          <c:x val="0.74910842091875074"/>
          <c:y val="0.17785244310214757"/>
          <c:w val="0.11786603767040216"/>
          <c:h val="0.11409394887283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marker>
            <c:symbol val="diamond"/>
            <c:size val="8"/>
          </c:marker>
          <c:xVal>
            <c:numRef>
              <c:f>'(2)(xii) Fail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'(2)(xii) Fail OBD'!$B$8:$B$23</c:f>
              <c:numCache>
                <c:formatCode>#,##0</c:formatCode>
                <c:ptCount val="16"/>
                <c:pt idx="0">
                  <c:v>12560</c:v>
                </c:pt>
                <c:pt idx="1">
                  <c:v>11051</c:v>
                </c:pt>
                <c:pt idx="2">
                  <c:v>10845</c:v>
                </c:pt>
                <c:pt idx="3">
                  <c:v>9991</c:v>
                </c:pt>
                <c:pt idx="4">
                  <c:v>8501</c:v>
                </c:pt>
                <c:pt idx="5">
                  <c:v>7130</c:v>
                </c:pt>
                <c:pt idx="6">
                  <c:v>4946</c:v>
                </c:pt>
                <c:pt idx="7">
                  <c:v>4711</c:v>
                </c:pt>
                <c:pt idx="8">
                  <c:v>3990</c:v>
                </c:pt>
                <c:pt idx="9">
                  <c:v>4363</c:v>
                </c:pt>
                <c:pt idx="10">
                  <c:v>4066</c:v>
                </c:pt>
                <c:pt idx="11">
                  <c:v>3719</c:v>
                </c:pt>
                <c:pt idx="12">
                  <c:v>2584</c:v>
                </c:pt>
                <c:pt idx="13">
                  <c:v>1525</c:v>
                </c:pt>
                <c:pt idx="14">
                  <c:v>690</c:v>
                </c:pt>
                <c:pt idx="15">
                  <c:v>61</c:v>
                </c:pt>
              </c:numCache>
            </c:numRef>
          </c:yVal>
          <c:smooth val="0"/>
          <c:extLst>
            <c:ext xmlns:c16="http://schemas.microsoft.com/office/drawing/2014/chart" uri="{C3380CC4-5D6E-409C-BE32-E72D297353CC}">
              <c16:uniqueId val="{00000000-B266-485C-9958-F2DABF685F8E}"/>
            </c:ext>
          </c:extLst>
        </c:ser>
        <c:ser>
          <c:idx val="1"/>
          <c:order val="1"/>
          <c:tx>
            <c:strRef>
              <c:f>'(2)(xii) Fail OBD'!$E$6:$G$6</c:f>
              <c:strCache>
                <c:ptCount val="1"/>
                <c:pt idx="0">
                  <c:v>LDGT</c:v>
                </c:pt>
              </c:strCache>
            </c:strRef>
          </c:tx>
          <c:marker>
            <c:symbol val="square"/>
            <c:size val="8"/>
          </c:marker>
          <c:xVal>
            <c:numRef>
              <c:f>'(2)(xii) Fail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'(2)(xii) Fail OBD'!$E$8:$E$23</c:f>
              <c:numCache>
                <c:formatCode>#,##0</c:formatCode>
                <c:ptCount val="16"/>
                <c:pt idx="0">
                  <c:v>11982</c:v>
                </c:pt>
                <c:pt idx="1">
                  <c:v>12929</c:v>
                </c:pt>
                <c:pt idx="2">
                  <c:v>11779</c:v>
                </c:pt>
                <c:pt idx="3">
                  <c:v>9709</c:v>
                </c:pt>
                <c:pt idx="4">
                  <c:v>7914</c:v>
                </c:pt>
                <c:pt idx="5">
                  <c:v>6674</c:v>
                </c:pt>
                <c:pt idx="6">
                  <c:v>3933</c:v>
                </c:pt>
                <c:pt idx="7">
                  <c:v>4331</c:v>
                </c:pt>
                <c:pt idx="8">
                  <c:v>4412</c:v>
                </c:pt>
                <c:pt idx="9">
                  <c:v>3576</c:v>
                </c:pt>
                <c:pt idx="10">
                  <c:v>3030</c:v>
                </c:pt>
                <c:pt idx="11">
                  <c:v>3776</c:v>
                </c:pt>
                <c:pt idx="12">
                  <c:v>2533</c:v>
                </c:pt>
                <c:pt idx="13">
                  <c:v>2087</c:v>
                </c:pt>
                <c:pt idx="14">
                  <c:v>833</c:v>
                </c:pt>
                <c:pt idx="15">
                  <c:v>115</c:v>
                </c:pt>
              </c:numCache>
            </c:numRef>
          </c:yVal>
          <c:smooth val="0"/>
          <c:extLst>
            <c:ext xmlns:c16="http://schemas.microsoft.com/office/drawing/2014/chart" uri="{C3380CC4-5D6E-409C-BE32-E72D297353CC}">
              <c16:uniqueId val="{00000001-B266-485C-9958-F2DABF685F8E}"/>
            </c:ext>
          </c:extLst>
        </c:ser>
        <c:ser>
          <c:idx val="2"/>
          <c:order val="2"/>
          <c:tx>
            <c:strRef>
              <c:f>'(2)(xii) Fail OBD'!$H$6:$J$6</c:f>
              <c:strCache>
                <c:ptCount val="1"/>
                <c:pt idx="0">
                  <c:v>MDGV</c:v>
                </c:pt>
              </c:strCache>
            </c:strRef>
          </c:tx>
          <c:marker>
            <c:symbol val="triangle"/>
            <c:size val="8"/>
          </c:marker>
          <c:xVal>
            <c:numRef>
              <c:f>'(2)(xii) Fail OBD'!$A$8:$A$23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'(2)(xii) Fail OBD'!$J$8:$J$23</c:f>
              <c:numCache>
                <c:formatCode>0.0%</c:formatCode>
                <c:ptCount val="16"/>
                <c:pt idx="5">
                  <c:v>0.10997174845662865</c:v>
                </c:pt>
                <c:pt idx="6">
                  <c:v>0.10626185958254269</c:v>
                </c:pt>
                <c:pt idx="7">
                  <c:v>9.5377604166666671E-2</c:v>
                </c:pt>
                <c:pt idx="8">
                  <c:v>8.3994775444589567E-2</c:v>
                </c:pt>
                <c:pt idx="9">
                  <c:v>6.3812921125644073E-2</c:v>
                </c:pt>
                <c:pt idx="10">
                  <c:v>5.0455729166666664E-2</c:v>
                </c:pt>
                <c:pt idx="11">
                  <c:v>3.487937161024874E-2</c:v>
                </c:pt>
                <c:pt idx="12">
                  <c:v>2.7995797540325072E-2</c:v>
                </c:pt>
                <c:pt idx="13">
                  <c:v>1.8426440479672419E-2</c:v>
                </c:pt>
                <c:pt idx="14">
                  <c:v>4.2105263157894736E-2</c:v>
                </c:pt>
                <c:pt idx="15">
                  <c:v>0.33333333333333331</c:v>
                </c:pt>
              </c:numCache>
            </c:numRef>
          </c:yVal>
          <c:smooth val="0"/>
          <c:extLst>
            <c:ext xmlns:c16="http://schemas.microsoft.com/office/drawing/2014/chart" uri="{C3380CC4-5D6E-409C-BE32-E72D297353CC}">
              <c16:uniqueId val="{00000002-B266-485C-9958-F2DABF685F8E}"/>
            </c:ext>
          </c:extLst>
        </c:ser>
        <c:dLbls>
          <c:showLegendKey val="0"/>
          <c:showVal val="0"/>
          <c:showCatName val="0"/>
          <c:showSerName val="0"/>
          <c:showPercent val="0"/>
          <c:showBubbleSize val="0"/>
        </c:dLbls>
        <c:axId val="93607808"/>
        <c:axId val="93609984"/>
      </c:scatterChart>
      <c:valAx>
        <c:axId val="93607808"/>
        <c:scaling>
          <c:orientation val="minMax"/>
          <c:max val="2018"/>
          <c:min val="2003"/>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93609984"/>
        <c:crosses val="autoZero"/>
        <c:crossBetween val="midCat"/>
        <c:majorUnit val="1"/>
      </c:valAx>
      <c:valAx>
        <c:axId val="936099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3607808"/>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1786603767040027"/>
          <c:h val="0.107744257691809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OBD MIL Commanded on and No DTCs Present</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2250274805392932"/>
          <c:y val="2.8619610048744002E-2"/>
        </c:manualLayout>
      </c:layout>
      <c:overlay val="0"/>
      <c:spPr>
        <a:noFill/>
        <a:ln w="25400">
          <a:noFill/>
        </a:ln>
      </c:spPr>
    </c:title>
    <c:autoTitleDeleted val="0"/>
    <c:plotArea>
      <c:layout>
        <c:manualLayout>
          <c:layoutTarget val="inner"/>
          <c:xMode val="edge"/>
          <c:yMode val="edge"/>
          <c:x val="0.12184412733260162"/>
          <c:y val="0.18181848073588175"/>
          <c:w val="0.79473106476399569"/>
          <c:h val="0.6599337448931919"/>
        </c:manualLayout>
      </c:layout>
      <c:lineChart>
        <c:grouping val="standard"/>
        <c:varyColors val="0"/>
        <c:ser>
          <c:idx val="0"/>
          <c:order val="0"/>
          <c:tx>
            <c:strRef>
              <c:f>'(2)(xix) MIL on no DTCs'!$B$9:$D$9</c:f>
              <c:strCache>
                <c:ptCount val="1"/>
                <c:pt idx="0">
                  <c:v>LDGV</c:v>
                </c:pt>
              </c:strCache>
            </c:strRef>
          </c:tx>
          <c:marker>
            <c:symbol val="diamond"/>
            <c:size val="8"/>
          </c:marker>
          <c:cat>
            <c:numRef>
              <c:f>'(2)(xix) MIL on no DTCs'!$A$11:$A$26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'(2)(xix) MIL on no DTCs'!$B$11:$B$26</c:f>
              <c:numCache>
                <c:formatCode>#,##0</c:formatCode>
                <c:ptCount val="16"/>
                <c:pt idx="0">
                  <c:v>9</c:v>
                </c:pt>
                <c:pt idx="1">
                  <c:v>10</c:v>
                </c:pt>
                <c:pt idx="2">
                  <c:v>6</c:v>
                </c:pt>
                <c:pt idx="3">
                  <c:v>12</c:v>
                </c:pt>
                <c:pt idx="4">
                  <c:v>6</c:v>
                </c:pt>
                <c:pt idx="5">
                  <c:v>10</c:v>
                </c:pt>
                <c:pt idx="6">
                  <c:v>4</c:v>
                </c:pt>
                <c:pt idx="7">
                  <c:v>7</c:v>
                </c:pt>
                <c:pt idx="8">
                  <c:v>3</c:v>
                </c:pt>
                <c:pt idx="9">
                  <c:v>6</c:v>
                </c:pt>
                <c:pt idx="10">
                  <c:v>1</c:v>
                </c:pt>
                <c:pt idx="11">
                  <c:v>0</c:v>
                </c:pt>
                <c:pt idx="12">
                  <c:v>1</c:v>
                </c:pt>
                <c:pt idx="13">
                  <c:v>1</c:v>
                </c:pt>
                <c:pt idx="14">
                  <c:v>0</c:v>
                </c:pt>
                <c:pt idx="15">
                  <c:v>0</c:v>
                </c:pt>
              </c:numCache>
            </c:numRef>
          </c:val>
          <c:smooth val="0"/>
          <c:extLst>
            <c:ext xmlns:c16="http://schemas.microsoft.com/office/drawing/2014/chart" uri="{C3380CC4-5D6E-409C-BE32-E72D297353CC}">
              <c16:uniqueId val="{00000000-036A-467C-BD63-BA1BFDE779D4}"/>
            </c:ext>
          </c:extLst>
        </c:ser>
        <c:ser>
          <c:idx val="1"/>
          <c:order val="1"/>
          <c:tx>
            <c:strRef>
              <c:f>'(2)(xix) MIL on no DTCs'!$E$9:$G$9</c:f>
              <c:strCache>
                <c:ptCount val="1"/>
                <c:pt idx="0">
                  <c:v>LDGT</c:v>
                </c:pt>
              </c:strCache>
            </c:strRef>
          </c:tx>
          <c:marker>
            <c:symbol val="square"/>
            <c:size val="8"/>
          </c:marker>
          <c:cat>
            <c:numRef>
              <c:f>'(2)(xix) MIL on no DTCs'!$A$11:$A$26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'(2)(xix) MIL on no DTCs'!$E$11:$E$26</c:f>
              <c:numCache>
                <c:formatCode>#,##0</c:formatCode>
                <c:ptCount val="16"/>
                <c:pt idx="0">
                  <c:v>11</c:v>
                </c:pt>
                <c:pt idx="1">
                  <c:v>8</c:v>
                </c:pt>
                <c:pt idx="2">
                  <c:v>3</c:v>
                </c:pt>
                <c:pt idx="3">
                  <c:v>4</c:v>
                </c:pt>
                <c:pt idx="4">
                  <c:v>7</c:v>
                </c:pt>
                <c:pt idx="5">
                  <c:v>3</c:v>
                </c:pt>
                <c:pt idx="6">
                  <c:v>7</c:v>
                </c:pt>
                <c:pt idx="7">
                  <c:v>1</c:v>
                </c:pt>
                <c:pt idx="8">
                  <c:v>0</c:v>
                </c:pt>
                <c:pt idx="9">
                  <c:v>0</c:v>
                </c:pt>
                <c:pt idx="10">
                  <c:v>0</c:v>
                </c:pt>
                <c:pt idx="11">
                  <c:v>3</c:v>
                </c:pt>
                <c:pt idx="12">
                  <c:v>0</c:v>
                </c:pt>
                <c:pt idx="13">
                  <c:v>0</c:v>
                </c:pt>
                <c:pt idx="14">
                  <c:v>0</c:v>
                </c:pt>
                <c:pt idx="15">
                  <c:v>0</c:v>
                </c:pt>
              </c:numCache>
            </c:numRef>
          </c:val>
          <c:smooth val="0"/>
          <c:extLst>
            <c:ext xmlns:c16="http://schemas.microsoft.com/office/drawing/2014/chart" uri="{C3380CC4-5D6E-409C-BE32-E72D297353CC}">
              <c16:uniqueId val="{00000001-036A-467C-BD63-BA1BFDE779D4}"/>
            </c:ext>
          </c:extLst>
        </c:ser>
        <c:dLbls>
          <c:showLegendKey val="0"/>
          <c:showVal val="0"/>
          <c:showCatName val="0"/>
          <c:showSerName val="0"/>
          <c:showPercent val="0"/>
          <c:showBubbleSize val="0"/>
        </c:dLbls>
        <c:marker val="1"/>
        <c:smooth val="0"/>
        <c:axId val="93915008"/>
        <c:axId val="93925376"/>
      </c:lineChart>
      <c:catAx>
        <c:axId val="9391500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20418601520981"/>
              <c:y val="0.920876827896512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3925376"/>
        <c:crosses val="autoZero"/>
        <c:auto val="1"/>
        <c:lblAlgn val="ctr"/>
        <c:lblOffset val="100"/>
        <c:tickLblSkip val="1"/>
        <c:tickMarkSkip val="1"/>
        <c:noMultiLvlLbl val="0"/>
      </c:catAx>
      <c:valAx>
        <c:axId val="93925376"/>
        <c:scaling>
          <c:orientation val="minMax"/>
          <c:max val="10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2.4149337102093195E-2"/>
              <c:y val="0.36195350581177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3915008"/>
        <c:crosses val="autoZero"/>
        <c:crossBetween val="midCat"/>
        <c:majorUnit val="10"/>
      </c:valAx>
      <c:spPr>
        <a:noFill/>
        <a:ln w="12700">
          <a:solidFill>
            <a:srgbClr val="808080"/>
          </a:solidFill>
          <a:prstDash val="solid"/>
        </a:ln>
      </c:spPr>
    </c:plotArea>
    <c:legend>
      <c:legendPos val="r"/>
      <c:layout>
        <c:manualLayout>
          <c:xMode val="edge"/>
          <c:yMode val="edge"/>
          <c:x val="0.77716793413643803"/>
          <c:y val="0.23569066366704164"/>
          <c:w val="9.879253875316997E-2"/>
          <c:h val="8.24917510311207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OBD'!$D$10:$D$25</c:f>
              <c:numCache>
                <c:formatCode>0.0%</c:formatCode>
                <c:ptCount val="16"/>
                <c:pt idx="0">
                  <c:v>0.15470757430488974</c:v>
                </c:pt>
                <c:pt idx="1">
                  <c:v>0.12461833168862832</c:v>
                </c:pt>
                <c:pt idx="2">
                  <c:v>0.10374144650939043</c:v>
                </c:pt>
                <c:pt idx="3">
                  <c:v>9.3866180025043919E-2</c:v>
                </c:pt>
                <c:pt idx="4">
                  <c:v>6.7082721092829117E-2</c:v>
                </c:pt>
                <c:pt idx="5">
                  <c:v>5.8691926483127758E-2</c:v>
                </c:pt>
                <c:pt idx="6">
                  <c:v>4.4348002358838269E-2</c:v>
                </c:pt>
                <c:pt idx="7">
                  <c:v>3.6358480757415837E-2</c:v>
                </c:pt>
                <c:pt idx="8">
                  <c:v>3.273065763212183E-2</c:v>
                </c:pt>
                <c:pt idx="9">
                  <c:v>2.9447078276261897E-2</c:v>
                </c:pt>
                <c:pt idx="10">
                  <c:v>2.608864822800817E-2</c:v>
                </c:pt>
                <c:pt idx="11">
                  <c:v>2.5838511053179667E-2</c:v>
                </c:pt>
                <c:pt idx="12">
                  <c:v>1.7525723791854644E-2</c:v>
                </c:pt>
                <c:pt idx="13">
                  <c:v>1.2423949742853133E-2</c:v>
                </c:pt>
                <c:pt idx="14">
                  <c:v>2.5508870214752569E-2</c:v>
                </c:pt>
                <c:pt idx="15">
                  <c:v>0.19122257053291536</c:v>
                </c:pt>
              </c:numCache>
            </c:numRef>
          </c:yVal>
          <c:smooth val="0"/>
          <c:extLst>
            <c:ext xmlns:c16="http://schemas.microsoft.com/office/drawing/2014/chart" uri="{C3380CC4-5D6E-409C-BE32-E72D297353CC}">
              <c16:uniqueId val="{00000000-423F-4858-9863-C39D62968555}"/>
            </c:ext>
          </c:extLst>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OBD'!$G$10:$G$25</c:f>
              <c:numCache>
                <c:formatCode>0.0%</c:formatCode>
                <c:ptCount val="16"/>
                <c:pt idx="0">
                  <c:v>0.17352972151594023</c:v>
                </c:pt>
                <c:pt idx="1">
                  <c:v>0.1354690433544099</c:v>
                </c:pt>
                <c:pt idx="2">
                  <c:v>0.11550808617173777</c:v>
                </c:pt>
                <c:pt idx="3">
                  <c:v>9.3718378603599134E-2</c:v>
                </c:pt>
                <c:pt idx="4">
                  <c:v>7.5014094912222717E-2</c:v>
                </c:pt>
                <c:pt idx="5">
                  <c:v>5.9109209409810612E-2</c:v>
                </c:pt>
                <c:pt idx="6">
                  <c:v>5.1062530694593766E-2</c:v>
                </c:pt>
                <c:pt idx="7">
                  <c:v>3.9465897322089064E-2</c:v>
                </c:pt>
                <c:pt idx="8">
                  <c:v>3.1916920731707314E-2</c:v>
                </c:pt>
                <c:pt idx="9">
                  <c:v>2.6803248235231676E-2</c:v>
                </c:pt>
                <c:pt idx="10">
                  <c:v>1.9861196567625323E-2</c:v>
                </c:pt>
                <c:pt idx="11">
                  <c:v>2.0915185661979838E-2</c:v>
                </c:pt>
                <c:pt idx="12">
                  <c:v>1.2195829906632481E-2</c:v>
                </c:pt>
                <c:pt idx="13">
                  <c:v>1.0036799968680878E-2</c:v>
                </c:pt>
                <c:pt idx="14">
                  <c:v>2.0889436991921074E-2</c:v>
                </c:pt>
                <c:pt idx="15">
                  <c:v>0.2595936794582393</c:v>
                </c:pt>
              </c:numCache>
            </c:numRef>
          </c:yVal>
          <c:smooth val="0"/>
          <c:extLst>
            <c:ext xmlns:c16="http://schemas.microsoft.com/office/drawing/2014/chart" uri="{C3380CC4-5D6E-409C-BE32-E72D297353CC}">
              <c16:uniqueId val="{00000001-423F-4858-9863-C39D62968555}"/>
            </c:ext>
          </c:extLst>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OBD'!$J$10:$J$25</c:f>
              <c:numCache>
                <c:formatCode>0.0%</c:formatCode>
                <c:ptCount val="16"/>
                <c:pt idx="5">
                  <c:v>0.11820059674087675</c:v>
                </c:pt>
                <c:pt idx="6">
                  <c:v>0.11541804276029898</c:v>
                </c:pt>
                <c:pt idx="7">
                  <c:v>0.10209517045454546</c:v>
                </c:pt>
                <c:pt idx="8">
                  <c:v>8.967832773746344E-2</c:v>
                </c:pt>
                <c:pt idx="9">
                  <c:v>6.7206562894404714E-2</c:v>
                </c:pt>
                <c:pt idx="10">
                  <c:v>5.2637562528422013E-2</c:v>
                </c:pt>
                <c:pt idx="11">
                  <c:v>3.5828410961557082E-2</c:v>
                </c:pt>
                <c:pt idx="12">
                  <c:v>2.8533214444939812E-2</c:v>
                </c:pt>
                <c:pt idx="13">
                  <c:v>1.852958756724447E-2</c:v>
                </c:pt>
                <c:pt idx="14">
                  <c:v>4.3694141012909631E-2</c:v>
                </c:pt>
                <c:pt idx="15">
                  <c:v>0.375</c:v>
                </c:pt>
              </c:numCache>
            </c:numRef>
          </c:yVal>
          <c:smooth val="0"/>
          <c:extLst>
            <c:ext xmlns:c16="http://schemas.microsoft.com/office/drawing/2014/chart" uri="{C3380CC4-5D6E-409C-BE32-E72D297353CC}">
              <c16:uniqueId val="{00000002-423F-4858-9863-C39D62968555}"/>
            </c:ext>
          </c:extLst>
        </c:ser>
        <c:dLbls>
          <c:showLegendKey val="0"/>
          <c:showVal val="0"/>
          <c:showCatName val="0"/>
          <c:showSerName val="0"/>
          <c:showPercent val="0"/>
          <c:showBubbleSize val="0"/>
        </c:dLbls>
        <c:axId val="61616128"/>
        <c:axId val="61618432"/>
      </c:scatterChart>
      <c:valAx>
        <c:axId val="61616128"/>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1618432"/>
        <c:crosses val="autoZero"/>
        <c:crossBetween val="midCat"/>
        <c:majorUnit val="1"/>
      </c:valAx>
      <c:valAx>
        <c:axId val="6161843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61616128"/>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'(2)(xx) MIL off w  DTCs'!$D$10:$D$22</c:f>
              <c:numCache>
                <c:formatCode>0.0%</c:formatCode>
                <c:ptCount val="13"/>
                <c:pt idx="0">
                  <c:v>1.7599183805968418E-2</c:v>
                </c:pt>
                <c:pt idx="1">
                  <c:v>1.9522845883480668E-2</c:v>
                </c:pt>
                <c:pt idx="2">
                  <c:v>1.7741876663870757E-2</c:v>
                </c:pt>
                <c:pt idx="3">
                  <c:v>1.823386081395665E-2</c:v>
                </c:pt>
                <c:pt idx="4">
                  <c:v>1.5420324493266534E-2</c:v>
                </c:pt>
                <c:pt idx="5">
                  <c:v>1.3310036073177016E-2</c:v>
                </c:pt>
                <c:pt idx="6">
                  <c:v>9.6928097619807738E-3</c:v>
                </c:pt>
                <c:pt idx="7">
                  <c:v>7.840505209207255E-3</c:v>
                </c:pt>
                <c:pt idx="8">
                  <c:v>6.6550996635794174E-3</c:v>
                </c:pt>
                <c:pt idx="9">
                  <c:v>6.0410443522249625E-3</c:v>
                </c:pt>
                <c:pt idx="10">
                  <c:v>5.0339713918455993E-3</c:v>
                </c:pt>
                <c:pt idx="11">
                  <c:v>3.5074311137799734E-3</c:v>
                </c:pt>
                <c:pt idx="12">
                  <c:v>2.2436027004082951E-3</c:v>
                </c:pt>
              </c:numCache>
            </c:numRef>
          </c:val>
          <c:smooth val="0"/>
          <c:extLst>
            <c:ext xmlns:c16="http://schemas.microsoft.com/office/drawing/2014/chart" uri="{C3380CC4-5D6E-409C-BE32-E72D297353CC}">
              <c16:uniqueId val="{00000000-FC63-46F6-9326-89CC563B1B85}"/>
            </c:ext>
          </c:extLst>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'(2)(xx) MIL off w  DTCs'!$G$10:$G$22</c:f>
              <c:numCache>
                <c:formatCode>0.0%</c:formatCode>
                <c:ptCount val="13"/>
                <c:pt idx="0">
                  <c:v>1.8416627429878252E-2</c:v>
                </c:pt>
                <c:pt idx="1">
                  <c:v>1.9864750633981403E-2</c:v>
                </c:pt>
                <c:pt idx="2">
                  <c:v>1.7745874618106179E-2</c:v>
                </c:pt>
                <c:pt idx="3">
                  <c:v>1.9278802568040113E-2</c:v>
                </c:pt>
                <c:pt idx="4">
                  <c:v>1.8208309660392573E-2</c:v>
                </c:pt>
                <c:pt idx="5">
                  <c:v>1.4145305392413989E-2</c:v>
                </c:pt>
                <c:pt idx="6">
                  <c:v>1.3746709564200059E-2</c:v>
                </c:pt>
                <c:pt idx="7">
                  <c:v>1.0797052913596785E-2</c:v>
                </c:pt>
                <c:pt idx="8">
                  <c:v>9.1544583493500756E-3</c:v>
                </c:pt>
                <c:pt idx="9">
                  <c:v>7.9579324167412414E-3</c:v>
                </c:pt>
                <c:pt idx="10">
                  <c:v>5.8228982063915557E-3</c:v>
                </c:pt>
                <c:pt idx="11">
                  <c:v>4.566983332695995E-3</c:v>
                </c:pt>
                <c:pt idx="12">
                  <c:v>2.6823367408413262E-3</c:v>
                </c:pt>
              </c:numCache>
            </c:numRef>
          </c:val>
          <c:smooth val="0"/>
          <c:extLst>
            <c:ext xmlns:c16="http://schemas.microsoft.com/office/drawing/2014/chart" uri="{C3380CC4-5D6E-409C-BE32-E72D297353CC}">
              <c16:uniqueId val="{00000001-FC63-46F6-9326-89CC563B1B85}"/>
            </c:ext>
          </c:extLst>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'(2)(xx) MIL off w  DTCs'!$J$10:$J$22</c:f>
              <c:numCache>
                <c:formatCode>0.0%</c:formatCode>
                <c:ptCount val="13"/>
                <c:pt idx="5">
                  <c:v>1.5118110236220473E-2</c:v>
                </c:pt>
                <c:pt idx="6">
                  <c:v>1.6159695817490494E-2</c:v>
                </c:pt>
                <c:pt idx="7">
                  <c:v>1.6150081566068515E-2</c:v>
                </c:pt>
                <c:pt idx="8">
                  <c:v>1.1473429951690822E-2</c:v>
                </c:pt>
                <c:pt idx="9">
                  <c:v>4.8620758086922004E-3</c:v>
                </c:pt>
                <c:pt idx="10">
                  <c:v>5.8663769690385659E-3</c:v>
                </c:pt>
                <c:pt idx="11">
                  <c:v>3.3704709296882313E-3</c:v>
                </c:pt>
                <c:pt idx="12">
                  <c:v>4.3287366272957766E-3</c:v>
                </c:pt>
              </c:numCache>
            </c:numRef>
          </c:val>
          <c:smooth val="0"/>
          <c:extLst>
            <c:ext xmlns:c16="http://schemas.microsoft.com/office/drawing/2014/chart" uri="{C3380CC4-5D6E-409C-BE32-E72D297353CC}">
              <c16:uniqueId val="{00000002-FC63-46F6-9326-89CC563B1B85}"/>
            </c:ext>
          </c:extLst>
        </c:ser>
        <c:dLbls>
          <c:showLegendKey val="0"/>
          <c:showVal val="0"/>
          <c:showCatName val="0"/>
          <c:showSerName val="0"/>
          <c:showPercent val="0"/>
          <c:showBubbleSize val="0"/>
        </c:dLbls>
        <c:marker val="1"/>
        <c:smooth val="0"/>
        <c:axId val="91117824"/>
        <c:axId val="93749632"/>
      </c:lineChart>
      <c:catAx>
        <c:axId val="91117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3749632"/>
        <c:crosses val="autoZero"/>
        <c:auto val="1"/>
        <c:lblAlgn val="ctr"/>
        <c:lblOffset val="100"/>
        <c:tickLblSkip val="1"/>
        <c:tickMarkSkip val="1"/>
        <c:noMultiLvlLbl val="0"/>
      </c:catAx>
      <c:valAx>
        <c:axId val="93749632"/>
        <c:scaling>
          <c:orientation val="minMax"/>
          <c:max val="1.0000000000000005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91117824"/>
        <c:crosses val="autoZero"/>
        <c:crossBetween val="midCat"/>
        <c:majorUnit val="5.0000000000000114E-3"/>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'(2)(xx) MIL off w  DTCs'!$B$10:$B$22</c:f>
              <c:numCache>
                <c:formatCode>#,##0</c:formatCode>
                <c:ptCount val="13"/>
                <c:pt idx="0">
                  <c:v>1518</c:v>
                </c:pt>
                <c:pt idx="1">
                  <c:v>1833</c:v>
                </c:pt>
                <c:pt idx="2">
                  <c:v>1946</c:v>
                </c:pt>
                <c:pt idx="3">
                  <c:v>2013</c:v>
                </c:pt>
                <c:pt idx="4">
                  <c:v>2013</c:v>
                </c:pt>
                <c:pt idx="5">
                  <c:v>1653</c:v>
                </c:pt>
                <c:pt idx="6">
                  <c:v>1093</c:v>
                </c:pt>
                <c:pt idx="7">
                  <c:v>1028</c:v>
                </c:pt>
                <c:pt idx="8">
                  <c:v>817</c:v>
                </c:pt>
                <c:pt idx="9">
                  <c:v>904</c:v>
                </c:pt>
                <c:pt idx="10">
                  <c:v>795</c:v>
                </c:pt>
                <c:pt idx="11">
                  <c:v>514</c:v>
                </c:pt>
                <c:pt idx="12">
                  <c:v>333</c:v>
                </c:pt>
              </c:numCache>
            </c:numRef>
          </c:val>
          <c:smooth val="0"/>
          <c:extLst>
            <c:ext xmlns:c16="http://schemas.microsoft.com/office/drawing/2014/chart" uri="{C3380CC4-5D6E-409C-BE32-E72D297353CC}">
              <c16:uniqueId val="{00000000-DE29-4318-879E-240A798EB575}"/>
            </c:ext>
          </c:extLst>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'(2)(xx) MIL off w  DTCs'!$E$10:$E$22</c:f>
              <c:numCache>
                <c:formatCode>#,##0</c:formatCode>
                <c:ptCount val="13"/>
                <c:pt idx="0">
                  <c:v>1369</c:v>
                </c:pt>
                <c:pt idx="1">
                  <c:v>2021</c:v>
                </c:pt>
                <c:pt idx="2">
                  <c:v>1911</c:v>
                </c:pt>
                <c:pt idx="3">
                  <c:v>2084</c:v>
                </c:pt>
                <c:pt idx="4">
                  <c:v>1987</c:v>
                </c:pt>
                <c:pt idx="5">
                  <c:v>1645</c:v>
                </c:pt>
                <c:pt idx="6">
                  <c:v>1081</c:v>
                </c:pt>
                <c:pt idx="7">
                  <c:v>1209</c:v>
                </c:pt>
                <c:pt idx="8">
                  <c:v>1286</c:v>
                </c:pt>
                <c:pt idx="9">
                  <c:v>1076</c:v>
                </c:pt>
                <c:pt idx="10">
                  <c:v>897</c:v>
                </c:pt>
                <c:pt idx="11">
                  <c:v>836</c:v>
                </c:pt>
                <c:pt idx="12">
                  <c:v>561</c:v>
                </c:pt>
              </c:numCache>
            </c:numRef>
          </c:val>
          <c:smooth val="0"/>
          <c:extLst>
            <c:ext xmlns:c16="http://schemas.microsoft.com/office/drawing/2014/chart" uri="{C3380CC4-5D6E-409C-BE32-E72D297353CC}">
              <c16:uniqueId val="{00000001-DE29-4318-879E-240A798EB575}"/>
            </c:ext>
          </c:extLst>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'(2)(xx) MIL off w  DTCs'!$H$10:$H$22</c:f>
              <c:numCache>
                <c:formatCode>#,##0</c:formatCode>
                <c:ptCount val="13"/>
                <c:pt idx="5">
                  <c:v>144</c:v>
                </c:pt>
                <c:pt idx="6">
                  <c:v>102</c:v>
                </c:pt>
                <c:pt idx="7">
                  <c:v>99</c:v>
                </c:pt>
                <c:pt idx="8">
                  <c:v>114</c:v>
                </c:pt>
                <c:pt idx="9">
                  <c:v>49</c:v>
                </c:pt>
                <c:pt idx="10">
                  <c:v>54</c:v>
                </c:pt>
                <c:pt idx="11">
                  <c:v>36</c:v>
                </c:pt>
                <c:pt idx="12">
                  <c:v>70</c:v>
                </c:pt>
              </c:numCache>
            </c:numRef>
          </c:val>
          <c:smooth val="0"/>
          <c:extLst>
            <c:ext xmlns:c16="http://schemas.microsoft.com/office/drawing/2014/chart" uri="{C3380CC4-5D6E-409C-BE32-E72D297353CC}">
              <c16:uniqueId val="{00000002-DE29-4318-879E-240A798EB575}"/>
            </c:ext>
          </c:extLst>
        </c:ser>
        <c:dLbls>
          <c:showLegendKey val="0"/>
          <c:showVal val="0"/>
          <c:showCatName val="0"/>
          <c:showSerName val="0"/>
          <c:showPercent val="0"/>
          <c:showBubbleSize val="0"/>
        </c:dLbls>
        <c:marker val="1"/>
        <c:smooth val="0"/>
        <c:axId val="93964160"/>
        <c:axId val="93965696"/>
      </c:lineChart>
      <c:catAx>
        <c:axId val="93964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3965696"/>
        <c:crosses val="autoZero"/>
        <c:auto val="1"/>
        <c:lblAlgn val="ctr"/>
        <c:lblOffset val="100"/>
        <c:tickLblSkip val="1"/>
        <c:tickMarkSkip val="1"/>
        <c:noMultiLvlLbl val="0"/>
      </c:catAx>
      <c:valAx>
        <c:axId val="93965696"/>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93964160"/>
        <c:crosses val="autoZero"/>
        <c:crossBetween val="midCat"/>
        <c:majorUnit val="54.696600000000011"/>
        <c:minorUnit val="54.69660000000001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'(2)(xxi) MIL on w DTCs '!$D$9:$D$24</c:f>
              <c:numCache>
                <c:formatCode>0.0%</c:formatCode>
                <c:ptCount val="16"/>
                <c:pt idx="0">
                  <c:v>6.2455074547267377E-2</c:v>
                </c:pt>
                <c:pt idx="1">
                  <c:v>4.8865693897113642E-2</c:v>
                </c:pt>
                <c:pt idx="2">
                  <c:v>4.0616680646220052E-2</c:v>
                </c:pt>
                <c:pt idx="3">
                  <c:v>3.5570974374767889E-2</c:v>
                </c:pt>
                <c:pt idx="4">
                  <c:v>2.5225597891866219E-2</c:v>
                </c:pt>
                <c:pt idx="5">
                  <c:v>2.0935325946920897E-2</c:v>
                </c:pt>
                <c:pt idx="6">
                  <c:v>1.4224397857472242E-2</c:v>
                </c:pt>
                <c:pt idx="7">
                  <c:v>1.0540445718992632E-2</c:v>
                </c:pt>
                <c:pt idx="8">
                  <c:v>9.4735384439937117E-3</c:v>
                </c:pt>
                <c:pt idx="9">
                  <c:v>6.7226666132060974E-3</c:v>
                </c:pt>
                <c:pt idx="10">
                  <c:v>5.10362382619818E-3</c:v>
                </c:pt>
                <c:pt idx="11">
                  <c:v>3.1457699288960461E-3</c:v>
                </c:pt>
                <c:pt idx="12">
                  <c:v>1.9673633288865532E-3</c:v>
                </c:pt>
                <c:pt idx="13">
                  <c:v>1.1681956686899052E-3</c:v>
                </c:pt>
                <c:pt idx="14">
                  <c:v>7.3640413859125888E-4</c:v>
                </c:pt>
                <c:pt idx="15">
                  <c:v>0</c:v>
                </c:pt>
              </c:numCache>
            </c:numRef>
          </c:yVal>
          <c:smooth val="0"/>
          <c:extLst>
            <c:ext xmlns:c16="http://schemas.microsoft.com/office/drawing/2014/chart" uri="{C3380CC4-5D6E-409C-BE32-E72D297353CC}">
              <c16:uniqueId val="{00000000-0A1F-4718-8941-2303C3142964}"/>
            </c:ext>
          </c:extLst>
        </c:ser>
        <c:ser>
          <c:idx val="1"/>
          <c:order val="1"/>
          <c:tx>
            <c:strRef>
              <c:f>'(2)(xxi) MIL on w DTCs '!$E$7:$G$7</c:f>
              <c:strCache>
                <c:ptCount val="1"/>
                <c:pt idx="0">
                  <c:v>LDGT</c:v>
                </c:pt>
              </c:strCache>
            </c:strRef>
          </c:tx>
          <c:marker>
            <c:symbol val="square"/>
            <c:size val="8"/>
          </c:marker>
          <c:xVal>
            <c:numRef>
              <c:f>'(2)(xxi) MIL on w DTCs '!$A$9:$A$24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'(2)(xxi) MIL on w DTCs '!$G$9:$G$24</c:f>
              <c:numCache>
                <c:formatCode>0.0%</c:formatCode>
                <c:ptCount val="16"/>
                <c:pt idx="0">
                  <c:v>6.7357234142732231E-2</c:v>
                </c:pt>
                <c:pt idx="1">
                  <c:v>5.0905266468772727E-2</c:v>
                </c:pt>
                <c:pt idx="2">
                  <c:v>4.2837111257626272E-2</c:v>
                </c:pt>
                <c:pt idx="3">
                  <c:v>3.581009824418583E-2</c:v>
                </c:pt>
                <c:pt idx="4">
                  <c:v>2.7995161556366034E-2</c:v>
                </c:pt>
                <c:pt idx="5">
                  <c:v>2.0706319382937925E-2</c:v>
                </c:pt>
                <c:pt idx="6">
                  <c:v>1.7383674351768252E-2</c:v>
                </c:pt>
                <c:pt idx="7">
                  <c:v>1.2306318374637196E-2</c:v>
                </c:pt>
                <c:pt idx="8">
                  <c:v>9.1117470351229374E-3</c:v>
                </c:pt>
                <c:pt idx="9">
                  <c:v>7.0852223561692464E-3</c:v>
                </c:pt>
                <c:pt idx="10">
                  <c:v>4.7193389030620522E-3</c:v>
                </c:pt>
                <c:pt idx="11">
                  <c:v>2.9499653105931069E-3</c:v>
                </c:pt>
                <c:pt idx="12">
                  <c:v>1.7643177493234391E-3</c:v>
                </c:pt>
                <c:pt idx="13">
                  <c:v>1.0169277105502601E-3</c:v>
                </c:pt>
                <c:pt idx="14">
                  <c:v>7.4231701885485229E-4</c:v>
                </c:pt>
                <c:pt idx="15">
                  <c:v>0</c:v>
                </c:pt>
              </c:numCache>
            </c:numRef>
          </c:yVal>
          <c:smooth val="0"/>
          <c:extLst>
            <c:ext xmlns:c16="http://schemas.microsoft.com/office/drawing/2014/chart" uri="{C3380CC4-5D6E-409C-BE32-E72D297353CC}">
              <c16:uniqueId val="{00000001-0A1F-4718-8941-2303C3142964}"/>
            </c:ext>
          </c:extLst>
        </c:ser>
        <c:ser>
          <c:idx val="2"/>
          <c:order val="2"/>
          <c:tx>
            <c:strRef>
              <c:f>'(2)(xxi) MIL on w DTCs '!$H$7:$J$7</c:f>
              <c:strCache>
                <c:ptCount val="1"/>
                <c:pt idx="0">
                  <c:v>MDGV</c:v>
                </c:pt>
              </c:strCache>
            </c:strRef>
          </c:tx>
          <c:marker>
            <c:symbol val="triangle"/>
            <c:size val="8"/>
          </c:marker>
          <c:xVal>
            <c:numRef>
              <c:f>'(2)(xxi) MIL on w DTCs '!$A$9:$A$24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'(2)(xxi) MIL on w DTCs '!$J$9:$J$24</c:f>
              <c:numCache>
                <c:formatCode>0.0%</c:formatCode>
                <c:ptCount val="16"/>
                <c:pt idx="5">
                  <c:v>4.1364829396325457E-2</c:v>
                </c:pt>
                <c:pt idx="6">
                  <c:v>3.2953105196451206E-2</c:v>
                </c:pt>
                <c:pt idx="7">
                  <c:v>2.9037520391517128E-2</c:v>
                </c:pt>
                <c:pt idx="8">
                  <c:v>1.8921095008051531E-2</c:v>
                </c:pt>
                <c:pt idx="9">
                  <c:v>1.4487001389164516E-2</c:v>
                </c:pt>
                <c:pt idx="10">
                  <c:v>9.7772949483976093E-3</c:v>
                </c:pt>
                <c:pt idx="11">
                  <c:v>7.3963112068158414E-3</c:v>
                </c:pt>
                <c:pt idx="12">
                  <c:v>4.8234493847010076E-3</c:v>
                </c:pt>
                <c:pt idx="13">
                  <c:v>2.566358703622232E-3</c:v>
                </c:pt>
                <c:pt idx="14">
                  <c:v>9.5877277085330771E-4</c:v>
                </c:pt>
                <c:pt idx="15">
                  <c:v>0</c:v>
                </c:pt>
              </c:numCache>
            </c:numRef>
          </c:yVal>
          <c:smooth val="0"/>
          <c:extLst>
            <c:ext xmlns:c16="http://schemas.microsoft.com/office/drawing/2014/chart" uri="{C3380CC4-5D6E-409C-BE32-E72D297353CC}">
              <c16:uniqueId val="{00000002-0A1F-4718-8941-2303C3142964}"/>
            </c:ext>
          </c:extLst>
        </c:ser>
        <c:dLbls>
          <c:showLegendKey val="0"/>
          <c:showVal val="0"/>
          <c:showCatName val="0"/>
          <c:showSerName val="0"/>
          <c:showPercent val="0"/>
          <c:showBubbleSize val="0"/>
        </c:dLbls>
        <c:axId val="93812224"/>
        <c:axId val="93814144"/>
      </c:scatterChart>
      <c:valAx>
        <c:axId val="93812224"/>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3814144"/>
        <c:crosses val="autoZero"/>
        <c:crossBetween val="midCat"/>
        <c:majorUnit val="1"/>
      </c:valAx>
      <c:valAx>
        <c:axId val="93814144"/>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3812224"/>
        <c:crosses val="autoZero"/>
        <c:crossBetween val="midCat"/>
        <c:majorUnit val="0.05"/>
      </c:valAx>
      <c:spPr>
        <a:noFill/>
        <a:ln w="12700">
          <a:solidFill>
            <a:srgbClr val="808080"/>
          </a:solidFill>
          <a:prstDash val="solid"/>
        </a:ln>
      </c:spPr>
    </c:plotArea>
    <c:legend>
      <c:legendPos val="r"/>
      <c:layout>
        <c:manualLayout>
          <c:xMode val="edge"/>
          <c:yMode val="edge"/>
          <c:x val="0.80519544147890665"/>
          <c:y val="0.25000008778166982"/>
          <c:w val="8.2251173148810364E-2"/>
          <c:h val="0.1359060385010416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marker>
            <c:symbol val="diamond"/>
            <c:size val="8"/>
          </c:marker>
          <c:cat>
            <c:numRef>
              <c:f>'(2)(xxi) MIL on w DTCs '!$A$9:$A$24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 MIL on w DTCs '!$B$9:$B$24</c:f>
              <c:numCache>
                <c:formatCode>#,##0</c:formatCode>
                <c:ptCount val="16"/>
                <c:pt idx="0">
                  <c:v>5387</c:v>
                </c:pt>
                <c:pt idx="1">
                  <c:v>4588</c:v>
                </c:pt>
                <c:pt idx="2">
                  <c:v>4455</c:v>
                </c:pt>
                <c:pt idx="3">
                  <c:v>3927</c:v>
                </c:pt>
                <c:pt idx="4">
                  <c:v>3293</c:v>
                </c:pt>
                <c:pt idx="5">
                  <c:v>2600</c:v>
                </c:pt>
                <c:pt idx="6">
                  <c:v>1604</c:v>
                </c:pt>
                <c:pt idx="7">
                  <c:v>1382</c:v>
                </c:pt>
                <c:pt idx="8">
                  <c:v>1163</c:v>
                </c:pt>
                <c:pt idx="9">
                  <c:v>1006</c:v>
                </c:pt>
                <c:pt idx="10">
                  <c:v>806</c:v>
                </c:pt>
                <c:pt idx="11">
                  <c:v>461</c:v>
                </c:pt>
                <c:pt idx="12">
                  <c:v>292</c:v>
                </c:pt>
                <c:pt idx="13">
                  <c:v>143</c:v>
                </c:pt>
                <c:pt idx="14">
                  <c:v>20</c:v>
                </c:pt>
                <c:pt idx="15">
                  <c:v>0</c:v>
                </c:pt>
              </c:numCache>
            </c:numRef>
          </c:val>
          <c:smooth val="0"/>
          <c:extLst>
            <c:ext xmlns:c16="http://schemas.microsoft.com/office/drawing/2014/chart" uri="{C3380CC4-5D6E-409C-BE32-E72D297353CC}">
              <c16:uniqueId val="{00000000-ED0C-40AE-9BA9-448F1C14A220}"/>
            </c:ext>
          </c:extLst>
        </c:ser>
        <c:ser>
          <c:idx val="1"/>
          <c:order val="1"/>
          <c:tx>
            <c:strRef>
              <c:f>'(2)(xxi) MIL on w DTCs '!$E$7:$G$7</c:f>
              <c:strCache>
                <c:ptCount val="1"/>
                <c:pt idx="0">
                  <c:v>LDGT</c:v>
                </c:pt>
              </c:strCache>
            </c:strRef>
          </c:tx>
          <c:marker>
            <c:symbol val="square"/>
            <c:size val="8"/>
          </c:marker>
          <c:cat>
            <c:numRef>
              <c:f>'(2)(xxi) MIL on w DTCs '!$A$9:$A$24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 MIL on w DTCs '!$E$9:$E$24</c:f>
              <c:numCache>
                <c:formatCode>#,##0</c:formatCode>
                <c:ptCount val="16"/>
                <c:pt idx="0">
                  <c:v>5007</c:v>
                </c:pt>
                <c:pt idx="1">
                  <c:v>5179</c:v>
                </c:pt>
                <c:pt idx="2">
                  <c:v>4613</c:v>
                </c:pt>
                <c:pt idx="3">
                  <c:v>3871</c:v>
                </c:pt>
                <c:pt idx="4">
                  <c:v>3055</c:v>
                </c:pt>
                <c:pt idx="5">
                  <c:v>2408</c:v>
                </c:pt>
                <c:pt idx="6">
                  <c:v>1367</c:v>
                </c:pt>
                <c:pt idx="7">
                  <c:v>1378</c:v>
                </c:pt>
                <c:pt idx="8">
                  <c:v>1280</c:v>
                </c:pt>
                <c:pt idx="9">
                  <c:v>958</c:v>
                </c:pt>
                <c:pt idx="10">
                  <c:v>727</c:v>
                </c:pt>
                <c:pt idx="11">
                  <c:v>540</c:v>
                </c:pt>
                <c:pt idx="12">
                  <c:v>369</c:v>
                </c:pt>
                <c:pt idx="13">
                  <c:v>209</c:v>
                </c:pt>
                <c:pt idx="14">
                  <c:v>30</c:v>
                </c:pt>
                <c:pt idx="15">
                  <c:v>0</c:v>
                </c:pt>
              </c:numCache>
            </c:numRef>
          </c:val>
          <c:smooth val="0"/>
          <c:extLst>
            <c:ext xmlns:c16="http://schemas.microsoft.com/office/drawing/2014/chart" uri="{C3380CC4-5D6E-409C-BE32-E72D297353CC}">
              <c16:uniqueId val="{00000001-ED0C-40AE-9BA9-448F1C14A220}"/>
            </c:ext>
          </c:extLst>
        </c:ser>
        <c:ser>
          <c:idx val="2"/>
          <c:order val="2"/>
          <c:tx>
            <c:strRef>
              <c:f>'(2)(xxi) MIL on w DTCs '!$H$7:$J$7</c:f>
              <c:strCache>
                <c:ptCount val="1"/>
                <c:pt idx="0">
                  <c:v>MDGV</c:v>
                </c:pt>
              </c:strCache>
            </c:strRef>
          </c:tx>
          <c:marker>
            <c:symbol val="triangle"/>
            <c:size val="8"/>
          </c:marker>
          <c:cat>
            <c:numRef>
              <c:f>'(2)(xxi) MIL on w DTCs '!$A$9:$A$24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 MIL on w DTCs '!$H$9:$H$24</c:f>
              <c:numCache>
                <c:formatCode>#,##0</c:formatCode>
                <c:ptCount val="16"/>
                <c:pt idx="5">
                  <c:v>394</c:v>
                </c:pt>
                <c:pt idx="6">
                  <c:v>208</c:v>
                </c:pt>
                <c:pt idx="7">
                  <c:v>178</c:v>
                </c:pt>
                <c:pt idx="8">
                  <c:v>188</c:v>
                </c:pt>
                <c:pt idx="9">
                  <c:v>146</c:v>
                </c:pt>
                <c:pt idx="10">
                  <c:v>90</c:v>
                </c:pt>
                <c:pt idx="11">
                  <c:v>79</c:v>
                </c:pt>
                <c:pt idx="12">
                  <c:v>78</c:v>
                </c:pt>
                <c:pt idx="13">
                  <c:v>35</c:v>
                </c:pt>
                <c:pt idx="14">
                  <c:v>1</c:v>
                </c:pt>
                <c:pt idx="15">
                  <c:v>0</c:v>
                </c:pt>
              </c:numCache>
            </c:numRef>
          </c:val>
          <c:smooth val="0"/>
          <c:extLst>
            <c:ext xmlns:c16="http://schemas.microsoft.com/office/drawing/2014/chart" uri="{C3380CC4-5D6E-409C-BE32-E72D297353CC}">
              <c16:uniqueId val="{00000002-ED0C-40AE-9BA9-448F1C14A220}"/>
            </c:ext>
          </c:extLst>
        </c:ser>
        <c:dLbls>
          <c:showLegendKey val="0"/>
          <c:showVal val="0"/>
          <c:showCatName val="0"/>
          <c:showSerName val="0"/>
          <c:showPercent val="0"/>
          <c:showBubbleSize val="0"/>
        </c:dLbls>
        <c:marker val="1"/>
        <c:smooth val="0"/>
        <c:axId val="93877760"/>
        <c:axId val="93879680"/>
      </c:lineChart>
      <c:catAx>
        <c:axId val="9387776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93879680"/>
        <c:crosses val="autoZero"/>
        <c:auto val="1"/>
        <c:lblAlgn val="ctr"/>
        <c:lblOffset val="100"/>
        <c:tickLblSkip val="1"/>
        <c:tickMarkSkip val="1"/>
        <c:noMultiLvlLbl val="0"/>
      </c:catAx>
      <c:valAx>
        <c:axId val="9387968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3877760"/>
        <c:crosses val="autoZero"/>
        <c:crossBetween val="midCat"/>
      </c:valAx>
      <c:spPr>
        <a:noFill/>
        <a:ln w="12700">
          <a:solidFill>
            <a:srgbClr val="808080"/>
          </a:solidFill>
          <a:prstDash val="solid"/>
        </a:ln>
      </c:spPr>
    </c:plotArea>
    <c:legend>
      <c:legendPos val="r"/>
      <c:layout>
        <c:manualLayout>
          <c:xMode val="edge"/>
          <c:yMode val="edge"/>
          <c:x val="0.81244598098530652"/>
          <c:y val="0.20875456224537589"/>
          <c:w val="8.2108902333621794E-2"/>
          <c:h val="0.1380473147927233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marker>
            <c:symbol val="diamond"/>
            <c:size val="8"/>
          </c:marker>
          <c:xVal>
            <c:numRef>
              <c:f>'(2)(xxii) MIL off no DTCs '!$A$10:$A$25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'(2)(xxii) MIL off no DTCs '!$B$10:$B$25</c:f>
              <c:numCache>
                <c:formatCode>#,##0</c:formatCode>
                <c:ptCount val="16"/>
                <c:pt idx="0">
                  <c:v>80858</c:v>
                </c:pt>
                <c:pt idx="1">
                  <c:v>89292</c:v>
                </c:pt>
                <c:pt idx="2">
                  <c:v>105223</c:v>
                </c:pt>
                <c:pt idx="3">
                  <c:v>106460</c:v>
                </c:pt>
                <c:pt idx="4">
                  <c:v>127243</c:v>
                </c:pt>
                <c:pt idx="5">
                  <c:v>121582</c:v>
                </c:pt>
                <c:pt idx="6">
                  <c:v>111156</c:v>
                </c:pt>
                <c:pt idx="7">
                  <c:v>129725</c:v>
                </c:pt>
                <c:pt idx="8">
                  <c:v>121597</c:v>
                </c:pt>
                <c:pt idx="9">
                  <c:v>148631</c:v>
                </c:pt>
                <c:pt idx="10">
                  <c:v>157120</c:v>
                </c:pt>
                <c:pt idx="11">
                  <c:v>146085</c:v>
                </c:pt>
                <c:pt idx="12">
                  <c:v>148129</c:v>
                </c:pt>
                <c:pt idx="13">
                  <c:v>122267</c:v>
                </c:pt>
                <c:pt idx="14">
                  <c:v>27139</c:v>
                </c:pt>
                <c:pt idx="15">
                  <c:v>365</c:v>
                </c:pt>
              </c:numCache>
            </c:numRef>
          </c:yVal>
          <c:smooth val="0"/>
          <c:extLst>
            <c:ext xmlns:c16="http://schemas.microsoft.com/office/drawing/2014/chart" uri="{C3380CC4-5D6E-409C-BE32-E72D297353CC}">
              <c16:uniqueId val="{00000000-63F1-47DF-B201-FB5F5C3C108E}"/>
            </c:ext>
          </c:extLst>
        </c:ser>
        <c:ser>
          <c:idx val="1"/>
          <c:order val="1"/>
          <c:tx>
            <c:strRef>
              <c:f>'(2)(xxii) MIL off no DTCs '!$E$8:$G$8</c:f>
              <c:strCache>
                <c:ptCount val="1"/>
                <c:pt idx="0">
                  <c:v>LDGT</c:v>
                </c:pt>
              </c:strCache>
            </c:strRef>
          </c:tx>
          <c:marker>
            <c:symbol val="square"/>
            <c:size val="8"/>
          </c:marker>
          <c:xVal>
            <c:numRef>
              <c:f>'(2)(xxii) MIL off no DTCs '!$A$10:$A$25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'(2)(xxii) MIL off no DTCs '!$E$10:$E$25</c:f>
              <c:numCache>
                <c:formatCode>#,##0</c:formatCode>
                <c:ptCount val="16"/>
                <c:pt idx="0">
                  <c:v>69317</c:v>
                </c:pt>
                <c:pt idx="1">
                  <c:v>96551</c:v>
                </c:pt>
                <c:pt idx="2">
                  <c:v>103071</c:v>
                </c:pt>
                <c:pt idx="3">
                  <c:v>104223</c:v>
                </c:pt>
                <c:pt idx="4">
                  <c:v>106064</c:v>
                </c:pt>
                <c:pt idx="5">
                  <c:v>113882</c:v>
                </c:pt>
                <c:pt idx="6">
                  <c:v>77263</c:v>
                </c:pt>
                <c:pt idx="7">
                  <c:v>110596</c:v>
                </c:pt>
                <c:pt idx="8">
                  <c:v>139198</c:v>
                </c:pt>
                <c:pt idx="9">
                  <c:v>134253</c:v>
                </c:pt>
                <c:pt idx="10">
                  <c:v>153320</c:v>
                </c:pt>
                <c:pt idx="11">
                  <c:v>182510</c:v>
                </c:pt>
                <c:pt idx="12">
                  <c:v>208777</c:v>
                </c:pt>
                <c:pt idx="13">
                  <c:v>205312</c:v>
                </c:pt>
                <c:pt idx="14">
                  <c:v>40384</c:v>
                </c:pt>
                <c:pt idx="15">
                  <c:v>531</c:v>
                </c:pt>
              </c:numCache>
            </c:numRef>
          </c:yVal>
          <c:smooth val="0"/>
          <c:extLst>
            <c:ext xmlns:c16="http://schemas.microsoft.com/office/drawing/2014/chart" uri="{C3380CC4-5D6E-409C-BE32-E72D297353CC}">
              <c16:uniqueId val="{00000001-63F1-47DF-B201-FB5F5C3C108E}"/>
            </c:ext>
          </c:extLst>
        </c:ser>
        <c:ser>
          <c:idx val="2"/>
          <c:order val="2"/>
          <c:tx>
            <c:strRef>
              <c:f>'(2)(xxii) MIL off no DTCs '!$H$8:$J$8</c:f>
              <c:strCache>
                <c:ptCount val="1"/>
                <c:pt idx="0">
                  <c:v>MDGV</c:v>
                </c:pt>
              </c:strCache>
            </c:strRef>
          </c:tx>
          <c:marker>
            <c:symbol val="triangle"/>
            <c:size val="8"/>
          </c:marker>
          <c:xVal>
            <c:numRef>
              <c:f>'(2)(xxii) MIL off no DTCs '!$A$10:$A$25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'(2)(xxii) MIL off no DTCs '!$H$10:$H$25</c:f>
              <c:numCache>
                <c:formatCode>#,##0</c:formatCode>
                <c:ptCount val="16"/>
                <c:pt idx="5">
                  <c:v>9131</c:v>
                </c:pt>
                <c:pt idx="6">
                  <c:v>6104</c:v>
                </c:pt>
                <c:pt idx="7">
                  <c:v>5952</c:v>
                </c:pt>
                <c:pt idx="8">
                  <c:v>9747</c:v>
                </c:pt>
                <c:pt idx="9">
                  <c:v>9932</c:v>
                </c:pt>
                <c:pt idx="10">
                  <c:v>9115</c:v>
                </c:pt>
                <c:pt idx="11">
                  <c:v>10602</c:v>
                </c:pt>
                <c:pt idx="12">
                  <c:v>16093</c:v>
                </c:pt>
                <c:pt idx="13">
                  <c:v>13603</c:v>
                </c:pt>
                <c:pt idx="14">
                  <c:v>1042</c:v>
                </c:pt>
                <c:pt idx="15">
                  <c:v>18</c:v>
                </c:pt>
              </c:numCache>
            </c:numRef>
          </c:yVal>
          <c:smooth val="0"/>
          <c:extLst>
            <c:ext xmlns:c16="http://schemas.microsoft.com/office/drawing/2014/chart" uri="{C3380CC4-5D6E-409C-BE32-E72D297353CC}">
              <c16:uniqueId val="{00000002-63F1-47DF-B201-FB5F5C3C108E}"/>
            </c:ext>
          </c:extLst>
        </c:ser>
        <c:dLbls>
          <c:showLegendKey val="0"/>
          <c:showVal val="0"/>
          <c:showCatName val="0"/>
          <c:showSerName val="0"/>
          <c:showPercent val="0"/>
          <c:showBubbleSize val="0"/>
        </c:dLbls>
        <c:axId val="89495808"/>
        <c:axId val="89506176"/>
      </c:scatterChart>
      <c:valAx>
        <c:axId val="89495808"/>
        <c:scaling>
          <c:orientation val="minMax"/>
          <c:max val="2018"/>
          <c:min val="2003"/>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9506176"/>
        <c:crosses val="autoZero"/>
        <c:crossBetween val="midCat"/>
        <c:majorUnit val="1"/>
      </c:valAx>
      <c:valAx>
        <c:axId val="8950617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9495808"/>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marker>
            <c:symbol val="diamond"/>
            <c:size val="5"/>
          </c:marker>
          <c:cat>
            <c:numRef>
              <c:f>'(2)(xxii) MIL off no DTCs '!$A$10:$A$25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 MIL off no DTCs '!$D$10:$D$25</c:f>
              <c:numCache>
                <c:formatCode>0.0%</c:formatCode>
                <c:ptCount val="16"/>
                <c:pt idx="0">
                  <c:v>0.93744058246574069</c:v>
                </c:pt>
                <c:pt idx="1">
                  <c:v>0.95102779848759189</c:v>
                </c:pt>
                <c:pt idx="2">
                  <c:v>0.95932861675358305</c:v>
                </c:pt>
                <c:pt idx="3">
                  <c:v>0.96432032898848719</c:v>
                </c:pt>
                <c:pt idx="4">
                  <c:v>0.97472843988907787</c:v>
                </c:pt>
                <c:pt idx="5">
                  <c:v>0.97898415356866786</c:v>
                </c:pt>
                <c:pt idx="6">
                  <c:v>0.98574012982866877</c:v>
                </c:pt>
                <c:pt idx="7">
                  <c:v>0.98940616562685912</c:v>
                </c:pt>
                <c:pt idx="8">
                  <c:v>0.99050202422554023</c:v>
                </c:pt>
                <c:pt idx="9">
                  <c:v>0.99323723795967733</c:v>
                </c:pt>
                <c:pt idx="10">
                  <c:v>0.99489004413431525</c:v>
                </c:pt>
                <c:pt idx="11">
                  <c:v>0.99685423007110396</c:v>
                </c:pt>
                <c:pt idx="12">
                  <c:v>0.99802589912546658</c:v>
                </c:pt>
                <c:pt idx="13">
                  <c:v>0.99882363513082972</c:v>
                </c:pt>
                <c:pt idx="14">
                  <c:v>0.99926359586140878</c:v>
                </c:pt>
                <c:pt idx="15">
                  <c:v>1</c:v>
                </c:pt>
              </c:numCache>
            </c:numRef>
          </c:val>
          <c:smooth val="0"/>
          <c:extLst>
            <c:ext xmlns:c16="http://schemas.microsoft.com/office/drawing/2014/chart" uri="{C3380CC4-5D6E-409C-BE32-E72D297353CC}">
              <c16:uniqueId val="{00000000-B25F-4D9E-8992-33BDE37B7D86}"/>
            </c:ext>
          </c:extLst>
        </c:ser>
        <c:ser>
          <c:idx val="1"/>
          <c:order val="1"/>
          <c:tx>
            <c:strRef>
              <c:f>'(2)(xxii) MIL off no DTCs '!$E$8:$G$8</c:f>
              <c:strCache>
                <c:ptCount val="1"/>
                <c:pt idx="0">
                  <c:v>LDGT</c:v>
                </c:pt>
              </c:strCache>
            </c:strRef>
          </c:tx>
          <c:marker>
            <c:symbol val="square"/>
            <c:size val="5"/>
          </c:marker>
          <c:val>
            <c:numRef>
              <c:f>'(2)(xxii) MIL off no DTCs '!$G$10:$G$25</c:f>
              <c:numCache>
                <c:formatCode>0.0%</c:formatCode>
                <c:ptCount val="16"/>
                <c:pt idx="0">
                  <c:v>0.93249478711239653</c:v>
                </c:pt>
                <c:pt idx="1">
                  <c:v>0.94901610017889093</c:v>
                </c:pt>
                <c:pt idx="2">
                  <c:v>0.95713503022648971</c:v>
                </c:pt>
                <c:pt idx="3">
                  <c:v>0.96415289829599071</c:v>
                </c:pt>
                <c:pt idx="4">
                  <c:v>0.97194069241060788</c:v>
                </c:pt>
                <c:pt idx="5">
                  <c:v>0.97926788370753182</c:v>
                </c:pt>
                <c:pt idx="6">
                  <c:v>0.98252730902755703</c:v>
                </c:pt>
                <c:pt idx="7">
                  <c:v>0.98768475106050457</c:v>
                </c:pt>
                <c:pt idx="8">
                  <c:v>0.99088825296487704</c:v>
                </c:pt>
                <c:pt idx="9">
                  <c:v>0.99291477764383074</c:v>
                </c:pt>
                <c:pt idx="10">
                  <c:v>0.99528066109693791</c:v>
                </c:pt>
                <c:pt idx="11">
                  <c:v>0.99703364599323696</c:v>
                </c:pt>
                <c:pt idx="12">
                  <c:v>0.9982356822506766</c:v>
                </c:pt>
                <c:pt idx="13">
                  <c:v>0.99898307228944971</c:v>
                </c:pt>
                <c:pt idx="14">
                  <c:v>0.99925768298114515</c:v>
                </c:pt>
                <c:pt idx="15">
                  <c:v>1</c:v>
                </c:pt>
              </c:numCache>
            </c:numRef>
          </c:val>
          <c:smooth val="0"/>
          <c:extLst>
            <c:ext xmlns:c16="http://schemas.microsoft.com/office/drawing/2014/chart" uri="{C3380CC4-5D6E-409C-BE32-E72D297353CC}">
              <c16:uniqueId val="{00000001-B25F-4D9E-8992-33BDE37B7D86}"/>
            </c:ext>
          </c:extLst>
        </c:ser>
        <c:ser>
          <c:idx val="2"/>
          <c:order val="2"/>
          <c:tx>
            <c:strRef>
              <c:f>'(2)(xxii) MIL off no DTCs '!$H$8:$J$8</c:f>
              <c:strCache>
                <c:ptCount val="1"/>
                <c:pt idx="0">
                  <c:v>MDGV</c:v>
                </c:pt>
              </c:strCache>
            </c:strRef>
          </c:tx>
          <c:val>
            <c:numRef>
              <c:f>'(2)(xxii) MIL off no DTCs '!$J$10:$J$25</c:f>
              <c:numCache>
                <c:formatCode>0.0%</c:formatCode>
                <c:ptCount val="16"/>
                <c:pt idx="5">
                  <c:v>0.95863517060367454</c:v>
                </c:pt>
                <c:pt idx="6">
                  <c:v>0.96704689480354877</c:v>
                </c:pt>
                <c:pt idx="7">
                  <c:v>0.97096247960848292</c:v>
                </c:pt>
                <c:pt idx="8">
                  <c:v>0.98097826086956519</c:v>
                </c:pt>
                <c:pt idx="9">
                  <c:v>0.98551299861083552</c:v>
                </c:pt>
                <c:pt idx="10">
                  <c:v>0.99022270505160237</c:v>
                </c:pt>
                <c:pt idx="11">
                  <c:v>0.99260368879318417</c:v>
                </c:pt>
                <c:pt idx="12">
                  <c:v>0.99517655061529897</c:v>
                </c:pt>
                <c:pt idx="13">
                  <c:v>0.99743364129637779</c:v>
                </c:pt>
                <c:pt idx="14">
                  <c:v>0.99904122722914668</c:v>
                </c:pt>
                <c:pt idx="15">
                  <c:v>1</c:v>
                </c:pt>
              </c:numCache>
            </c:numRef>
          </c:val>
          <c:smooth val="0"/>
          <c:extLst>
            <c:ext xmlns:c16="http://schemas.microsoft.com/office/drawing/2014/chart" uri="{C3380CC4-5D6E-409C-BE32-E72D297353CC}">
              <c16:uniqueId val="{00000002-B25F-4D9E-8992-33BDE37B7D86}"/>
            </c:ext>
          </c:extLst>
        </c:ser>
        <c:dLbls>
          <c:showLegendKey val="0"/>
          <c:showVal val="0"/>
          <c:showCatName val="0"/>
          <c:showSerName val="0"/>
          <c:showPercent val="0"/>
          <c:showBubbleSize val="0"/>
        </c:dLbls>
        <c:marker val="1"/>
        <c:smooth val="0"/>
        <c:axId val="93899008"/>
        <c:axId val="86114688"/>
      </c:lineChart>
      <c:catAx>
        <c:axId val="9389900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6114688"/>
        <c:crosses val="autoZero"/>
        <c:auto val="1"/>
        <c:lblAlgn val="ctr"/>
        <c:lblOffset val="100"/>
        <c:tickLblSkip val="1"/>
        <c:tickMarkSkip val="1"/>
        <c:noMultiLvlLbl val="0"/>
      </c:catAx>
      <c:valAx>
        <c:axId val="86114688"/>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3899008"/>
        <c:crosses val="autoZero"/>
        <c:crossBetween val="between"/>
      </c:valAx>
      <c:spPr>
        <a:noFill/>
        <a:ln w="12700">
          <a:solidFill>
            <a:srgbClr val="808080"/>
          </a:solidFill>
          <a:prstDash val="solid"/>
        </a:ln>
      </c:spPr>
    </c:plotArea>
    <c:legend>
      <c:legendPos val="r"/>
      <c:layout>
        <c:manualLayout>
          <c:xMode val="edge"/>
          <c:yMode val="edge"/>
          <c:x val="0.76142122014766489"/>
          <c:y val="0.34634762887648751"/>
          <c:w val="8.5553238017566757E-2"/>
          <c:h val="0.11224116402925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Vehicle "Not Ready" for OBD Test </a:t>
            </a:r>
          </a:p>
          <a:p>
            <a:pPr>
              <a:defRPr sz="15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3582807294084055"/>
          <c:y val="2.7960526315789467E-2"/>
        </c:manualLayout>
      </c:layout>
      <c:overlay val="0"/>
      <c:spPr>
        <a:noFill/>
        <a:ln w="25400">
          <a:noFill/>
        </a:ln>
      </c:spPr>
    </c:title>
    <c:autoTitleDeleted val="0"/>
    <c:plotArea>
      <c:layout>
        <c:manualLayout>
          <c:layoutTarget val="inner"/>
          <c:xMode val="edge"/>
          <c:yMode val="edge"/>
          <c:x val="0.10944813231194654"/>
          <c:y val="0.15296052631578938"/>
          <c:w val="0.79794236634265259"/>
          <c:h val="0.69078947368422805"/>
        </c:manualLayout>
      </c:layout>
      <c:lineChart>
        <c:grouping val="standard"/>
        <c:varyColors val="0"/>
        <c:ser>
          <c:idx val="0"/>
          <c:order val="0"/>
          <c:tx>
            <c:strRef>
              <c:f>'(2)(xxiii) Not Ready Failures'!$B$9:$D$9</c:f>
              <c:strCache>
                <c:ptCount val="1"/>
                <c:pt idx="0">
                  <c:v>LDGV</c:v>
                </c:pt>
              </c:strCache>
            </c:strRef>
          </c:tx>
          <c:marker>
            <c:symbol val="diamond"/>
            <c:size val="8"/>
          </c:marker>
          <c:cat>
            <c:numRef>
              <c:f>'(2)(xxiii) Not Ready Failures'!$A$11:$A$26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Failures'!$B$11:$B$26</c:f>
              <c:numCache>
                <c:formatCode>#,##0</c:formatCode>
                <c:ptCount val="16"/>
                <c:pt idx="0">
                  <c:v>7921</c:v>
                </c:pt>
                <c:pt idx="1">
                  <c:v>7181</c:v>
                </c:pt>
                <c:pt idx="2">
                  <c:v>7003</c:v>
                </c:pt>
                <c:pt idx="3">
                  <c:v>6448</c:v>
                </c:pt>
                <c:pt idx="4">
                  <c:v>5479</c:v>
                </c:pt>
                <c:pt idx="5">
                  <c:v>4599</c:v>
                </c:pt>
                <c:pt idx="6">
                  <c:v>3348</c:v>
                </c:pt>
                <c:pt idx="7">
                  <c:v>3254</c:v>
                </c:pt>
                <c:pt idx="8">
                  <c:v>2718</c:v>
                </c:pt>
                <c:pt idx="9">
                  <c:v>3153</c:v>
                </c:pt>
                <c:pt idx="10">
                  <c:v>3161</c:v>
                </c:pt>
                <c:pt idx="11">
                  <c:v>3165</c:v>
                </c:pt>
                <c:pt idx="12">
                  <c:v>2162</c:v>
                </c:pt>
                <c:pt idx="13">
                  <c:v>1275</c:v>
                </c:pt>
                <c:pt idx="14">
                  <c:v>631</c:v>
                </c:pt>
                <c:pt idx="15">
                  <c:v>59</c:v>
                </c:pt>
              </c:numCache>
            </c:numRef>
          </c:val>
          <c:smooth val="0"/>
          <c:extLst>
            <c:ext xmlns:c16="http://schemas.microsoft.com/office/drawing/2014/chart" uri="{C3380CC4-5D6E-409C-BE32-E72D297353CC}">
              <c16:uniqueId val="{00000000-872D-4668-88A6-0E09670914BC}"/>
            </c:ext>
          </c:extLst>
        </c:ser>
        <c:ser>
          <c:idx val="1"/>
          <c:order val="1"/>
          <c:tx>
            <c:strRef>
              <c:f>'(2)(xxiii) Not Ready Failures'!$E$9:$G$9</c:f>
              <c:strCache>
                <c:ptCount val="1"/>
                <c:pt idx="0">
                  <c:v>LDGT</c:v>
                </c:pt>
              </c:strCache>
            </c:strRef>
          </c:tx>
          <c:marker>
            <c:symbol val="square"/>
            <c:size val="6"/>
          </c:marker>
          <c:cat>
            <c:numRef>
              <c:f>'(2)(xxiii) Not Ready Failures'!$A$11:$A$26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Failures'!$E$11:$E$26</c:f>
              <c:numCache>
                <c:formatCode>#,##0</c:formatCode>
                <c:ptCount val="16"/>
                <c:pt idx="0">
                  <c:v>7544</c:v>
                </c:pt>
                <c:pt idx="1">
                  <c:v>8385</c:v>
                </c:pt>
                <c:pt idx="2">
                  <c:v>7834</c:v>
                </c:pt>
                <c:pt idx="3">
                  <c:v>6454</c:v>
                </c:pt>
                <c:pt idx="4">
                  <c:v>5186</c:v>
                </c:pt>
                <c:pt idx="5">
                  <c:v>4589</c:v>
                </c:pt>
                <c:pt idx="6">
                  <c:v>2714</c:v>
                </c:pt>
                <c:pt idx="7">
                  <c:v>3037</c:v>
                </c:pt>
                <c:pt idx="8">
                  <c:v>3099</c:v>
                </c:pt>
                <c:pt idx="9">
                  <c:v>2575</c:v>
                </c:pt>
                <c:pt idx="10">
                  <c:v>2239</c:v>
                </c:pt>
                <c:pt idx="11">
                  <c:v>3132</c:v>
                </c:pt>
                <c:pt idx="12">
                  <c:v>2034</c:v>
                </c:pt>
                <c:pt idx="13">
                  <c:v>1597</c:v>
                </c:pt>
                <c:pt idx="14">
                  <c:v>756</c:v>
                </c:pt>
                <c:pt idx="15">
                  <c:v>116</c:v>
                </c:pt>
              </c:numCache>
            </c:numRef>
          </c:val>
          <c:smooth val="0"/>
          <c:extLst>
            <c:ext xmlns:c16="http://schemas.microsoft.com/office/drawing/2014/chart" uri="{C3380CC4-5D6E-409C-BE32-E72D297353CC}">
              <c16:uniqueId val="{00000001-872D-4668-88A6-0E09670914BC}"/>
            </c:ext>
          </c:extLst>
        </c:ser>
        <c:ser>
          <c:idx val="2"/>
          <c:order val="2"/>
          <c:tx>
            <c:strRef>
              <c:f>'(2)(xxiii) Not Ready Failures'!$H$9:$J$9</c:f>
              <c:strCache>
                <c:ptCount val="1"/>
                <c:pt idx="0">
                  <c:v>MDGV</c:v>
                </c:pt>
              </c:strCache>
            </c:strRef>
          </c:tx>
          <c:val>
            <c:numRef>
              <c:f>'(2)(xxiii) Not Ready Failures'!$H$11:$H$26</c:f>
              <c:numCache>
                <c:formatCode>#,##0</c:formatCode>
                <c:ptCount val="16"/>
                <c:pt idx="5">
                  <c:v>688</c:v>
                </c:pt>
                <c:pt idx="6">
                  <c:v>498</c:v>
                </c:pt>
                <c:pt idx="7">
                  <c:v>436</c:v>
                </c:pt>
                <c:pt idx="8">
                  <c:v>648</c:v>
                </c:pt>
                <c:pt idx="9">
                  <c:v>505</c:v>
                </c:pt>
                <c:pt idx="10">
                  <c:v>366</c:v>
                </c:pt>
                <c:pt idx="11">
                  <c:v>292</c:v>
                </c:pt>
                <c:pt idx="12">
                  <c:v>357</c:v>
                </c:pt>
                <c:pt idx="13">
                  <c:v>206</c:v>
                </c:pt>
                <c:pt idx="14">
                  <c:v>43</c:v>
                </c:pt>
                <c:pt idx="15">
                  <c:v>6</c:v>
                </c:pt>
              </c:numCache>
            </c:numRef>
          </c:val>
          <c:smooth val="0"/>
          <c:extLst>
            <c:ext xmlns:c16="http://schemas.microsoft.com/office/drawing/2014/chart" uri="{C3380CC4-5D6E-409C-BE32-E72D297353CC}">
              <c16:uniqueId val="{00000002-872D-4668-88A6-0E09670914BC}"/>
            </c:ext>
          </c:extLst>
        </c:ser>
        <c:ser>
          <c:idx val="3"/>
          <c:order val="3"/>
          <c:tx>
            <c:strRef>
              <c:f>'(2)(xxiii) Not Ready Failures'!$Q$9:$S$9</c:f>
              <c:strCache>
                <c:ptCount val="1"/>
                <c:pt idx="0">
                  <c:v>MDDV</c:v>
                </c:pt>
              </c:strCache>
            </c:strRef>
          </c:tx>
          <c:val>
            <c:numRef>
              <c:f>'(2)(xxiii) Not Ready Failures'!$Q$11:$Q$26</c:f>
              <c:numCache>
                <c:formatCode>#,##0</c:formatCode>
                <c:ptCount val="16"/>
                <c:pt idx="4">
                  <c:v>58</c:v>
                </c:pt>
                <c:pt idx="5">
                  <c:v>202</c:v>
                </c:pt>
                <c:pt idx="6">
                  <c:v>42</c:v>
                </c:pt>
                <c:pt idx="7">
                  <c:v>83</c:v>
                </c:pt>
                <c:pt idx="8">
                  <c:v>407</c:v>
                </c:pt>
                <c:pt idx="9">
                  <c:v>330</c:v>
                </c:pt>
                <c:pt idx="10">
                  <c:v>261</c:v>
                </c:pt>
                <c:pt idx="11">
                  <c:v>221</c:v>
                </c:pt>
                <c:pt idx="12">
                  <c:v>287</c:v>
                </c:pt>
                <c:pt idx="13">
                  <c:v>157</c:v>
                </c:pt>
                <c:pt idx="14">
                  <c:v>18</c:v>
                </c:pt>
                <c:pt idx="15">
                  <c:v>0</c:v>
                </c:pt>
              </c:numCache>
            </c:numRef>
          </c:val>
          <c:smooth val="0"/>
          <c:extLst>
            <c:ext xmlns:c16="http://schemas.microsoft.com/office/drawing/2014/chart" uri="{C3380CC4-5D6E-409C-BE32-E72D297353CC}">
              <c16:uniqueId val="{00000003-872D-4668-88A6-0E09670914BC}"/>
            </c:ext>
          </c:extLst>
        </c:ser>
        <c:dLbls>
          <c:showLegendKey val="0"/>
          <c:showVal val="0"/>
          <c:showCatName val="0"/>
          <c:showSerName val="0"/>
          <c:showPercent val="0"/>
          <c:showBubbleSize val="0"/>
        </c:dLbls>
        <c:marker val="1"/>
        <c:smooth val="0"/>
        <c:axId val="94523392"/>
        <c:axId val="94525312"/>
      </c:lineChart>
      <c:catAx>
        <c:axId val="9452339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30796068639235"/>
              <c:y val="0.907894736842105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4525312"/>
        <c:crosses val="autoZero"/>
        <c:auto val="1"/>
        <c:lblAlgn val="ctr"/>
        <c:lblOffset val="100"/>
        <c:tickLblSkip val="1"/>
        <c:tickMarkSkip val="1"/>
        <c:noMultiLvlLbl val="0"/>
      </c:catAx>
      <c:valAx>
        <c:axId val="94525312"/>
        <c:scaling>
          <c:logBase val="10"/>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Not Ready Vehicles</a:t>
                </a:r>
              </a:p>
            </c:rich>
          </c:tx>
          <c:layout>
            <c:manualLayout>
              <c:xMode val="edge"/>
              <c:yMode val="edge"/>
              <c:x val="1.9644527595884167E-2"/>
              <c:y val="0.273026315789477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4523392"/>
        <c:crosses val="autoZero"/>
        <c:crossBetween val="midCat"/>
      </c:valAx>
      <c:spPr>
        <a:noFill/>
        <a:ln w="12700">
          <a:solidFill>
            <a:srgbClr val="808080"/>
          </a:solidFill>
          <a:prstDash val="solid"/>
        </a:ln>
      </c:spPr>
    </c:plotArea>
    <c:legend>
      <c:legendPos val="r"/>
      <c:layout>
        <c:manualLayout>
          <c:xMode val="edge"/>
          <c:yMode val="edge"/>
          <c:x val="0.77642695972638587"/>
          <c:y val="0.19875431689459871"/>
          <c:w val="7.857811038353657E-2"/>
          <c:h val="0.1593597181931213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1670254701323"/>
          <c:y val="0.21817166083406242"/>
          <c:w val="0.77247261644925702"/>
          <c:h val="0.64062608613092464"/>
        </c:manualLayout>
      </c:layout>
      <c:lineChart>
        <c:grouping val="standard"/>
        <c:varyColors val="0"/>
        <c:ser>
          <c:idx val="0"/>
          <c:order val="0"/>
          <c:tx>
            <c:strRef>
              <c:f>'(2)(xxiii) Not Ready Failures'!$B$9:$D$9</c:f>
              <c:strCache>
                <c:ptCount val="1"/>
                <c:pt idx="0">
                  <c:v>LDGV</c:v>
                </c:pt>
              </c:strCache>
            </c:strRef>
          </c:tx>
          <c:marker>
            <c:symbol val="diamond"/>
            <c:size val="5"/>
          </c:marker>
          <c:cat>
            <c:numRef>
              <c:f>'(2)(xxiii) Not Ready Failures'!$A$11:$A$26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Failures'!$D$11:$D$26</c:f>
              <c:numCache>
                <c:formatCode>0.0%</c:formatCode>
                <c:ptCount val="16"/>
                <c:pt idx="0">
                  <c:v>0.10125918823905401</c:v>
                </c:pt>
                <c:pt idx="1">
                  <c:v>8.3369129854298479E-2</c:v>
                </c:pt>
                <c:pt idx="2">
                  <c:v>6.8751902139231685E-2</c:v>
                </c:pt>
                <c:pt idx="3">
                  <c:v>6.259039594637883E-2</c:v>
                </c:pt>
                <c:pt idx="4">
                  <c:v>4.4234712825563932E-2</c:v>
                </c:pt>
                <c:pt idx="5">
                  <c:v>3.8826836866499508E-2</c:v>
                </c:pt>
                <c:pt idx="6">
                  <c:v>3.0849181777974348E-2</c:v>
                </c:pt>
                <c:pt idx="7">
                  <c:v>2.5630523480206051E-2</c:v>
                </c:pt>
                <c:pt idx="8">
                  <c:v>2.2793217382553712E-2</c:v>
                </c:pt>
                <c:pt idx="9">
                  <c:v>2.1632487839015321E-2</c:v>
                </c:pt>
                <c:pt idx="10">
                  <c:v>2.0498686813008659E-2</c:v>
                </c:pt>
                <c:pt idx="11">
                  <c:v>2.2120337431245238E-2</c:v>
                </c:pt>
                <c:pt idx="12">
                  <c:v>1.4801021421089744E-2</c:v>
                </c:pt>
                <c:pt idx="13">
                  <c:v>1.0525273037965278E-2</c:v>
                </c:pt>
                <c:pt idx="14">
                  <c:v>2.3566760037348273E-2</c:v>
                </c:pt>
                <c:pt idx="15">
                  <c:v>0.18495297805642633</c:v>
                </c:pt>
              </c:numCache>
            </c:numRef>
          </c:val>
          <c:smooth val="0"/>
          <c:extLst>
            <c:ext xmlns:c16="http://schemas.microsoft.com/office/drawing/2014/chart" uri="{C3380CC4-5D6E-409C-BE32-E72D297353CC}">
              <c16:uniqueId val="{00000000-35B2-4922-B4B7-28B5DA14D53A}"/>
            </c:ext>
          </c:extLst>
        </c:ser>
        <c:ser>
          <c:idx val="1"/>
          <c:order val="1"/>
          <c:tx>
            <c:strRef>
              <c:f>'(2)(xxiii) Not Ready Failures'!$E$9:$G$9</c:f>
              <c:strCache>
                <c:ptCount val="1"/>
                <c:pt idx="0">
                  <c:v>LDGT</c:v>
                </c:pt>
              </c:strCache>
            </c:strRef>
          </c:tx>
          <c:marker>
            <c:symbol val="square"/>
            <c:size val="5"/>
          </c:marker>
          <c:val>
            <c:numRef>
              <c:f>'(2)(xxiii) Not Ready Failures'!$G$11:$G$26</c:f>
              <c:numCache>
                <c:formatCode>0.0%</c:formatCode>
                <c:ptCount val="16"/>
                <c:pt idx="0">
                  <c:v>0.11349993229723021</c:v>
                </c:pt>
                <c:pt idx="1">
                  <c:v>9.0474546278512702E-2</c:v>
                </c:pt>
                <c:pt idx="2">
                  <c:v>7.9084980516465106E-2</c:v>
                </c:pt>
                <c:pt idx="3">
                  <c:v>6.4026507410567257E-2</c:v>
                </c:pt>
                <c:pt idx="4">
                  <c:v>5.0411182611738631E-2</c:v>
                </c:pt>
                <c:pt idx="5">
                  <c:v>4.142519272779794E-2</c:v>
                </c:pt>
                <c:pt idx="6">
                  <c:v>3.60238389147719E-2</c:v>
                </c:pt>
                <c:pt idx="7">
                  <c:v>2.8082926468412487E-2</c:v>
                </c:pt>
                <c:pt idx="8">
                  <c:v>2.2711948874296436E-2</c:v>
                </c:pt>
                <c:pt idx="9">
                  <c:v>1.9524289732877387E-2</c:v>
                </c:pt>
                <c:pt idx="10">
                  <c:v>1.481319757325553E-2</c:v>
                </c:pt>
                <c:pt idx="11">
                  <c:v>1.7454399545249362E-2</c:v>
                </c:pt>
                <c:pt idx="12">
                  <c:v>9.8398722848435007E-3</c:v>
                </c:pt>
                <c:pt idx="13">
                  <c:v>7.8150997318300157E-3</c:v>
                </c:pt>
                <c:pt idx="14">
                  <c:v>1.9027005260111241E-2</c:v>
                </c:pt>
                <c:pt idx="15">
                  <c:v>0.26185101580135439</c:v>
                </c:pt>
              </c:numCache>
            </c:numRef>
          </c:val>
          <c:smooth val="0"/>
          <c:extLst>
            <c:ext xmlns:c16="http://schemas.microsoft.com/office/drawing/2014/chart" uri="{C3380CC4-5D6E-409C-BE32-E72D297353CC}">
              <c16:uniqueId val="{00000001-35B2-4922-B4B7-28B5DA14D53A}"/>
            </c:ext>
          </c:extLst>
        </c:ser>
        <c:ser>
          <c:idx val="2"/>
          <c:order val="2"/>
          <c:tx>
            <c:strRef>
              <c:f>'(2)(xxiii) Not Ready Failures'!$H$9:$J$9</c:f>
              <c:strCache>
                <c:ptCount val="1"/>
                <c:pt idx="0">
                  <c:v>MDGV</c:v>
                </c:pt>
              </c:strCache>
            </c:strRef>
          </c:tx>
          <c:val>
            <c:numRef>
              <c:f>'(2)(xxiii) Not Ready Failures'!$J$11:$J$26</c:f>
              <c:numCache>
                <c:formatCode>0.0%</c:formatCode>
                <c:ptCount val="16"/>
                <c:pt idx="5">
                  <c:v>7.8953408308469128E-2</c:v>
                </c:pt>
                <c:pt idx="6">
                  <c:v>8.6563532070224228E-2</c:v>
                </c:pt>
                <c:pt idx="7">
                  <c:v>7.7414772727272721E-2</c:v>
                </c:pt>
                <c:pt idx="8">
                  <c:v>7.0183039098884431E-2</c:v>
                </c:pt>
                <c:pt idx="9">
                  <c:v>5.3113167858645352E-2</c:v>
                </c:pt>
                <c:pt idx="10">
                  <c:v>4.1609822646657572E-2</c:v>
                </c:pt>
                <c:pt idx="11">
                  <c:v>2.8275394596688291E-2</c:v>
                </c:pt>
                <c:pt idx="12">
                  <c:v>2.2737405260811413E-2</c:v>
                </c:pt>
                <c:pt idx="13">
                  <c:v>1.5391512253436939E-2</c:v>
                </c:pt>
                <c:pt idx="14">
                  <c:v>4.2701092353525323E-2</c:v>
                </c:pt>
                <c:pt idx="15">
                  <c:v>0.375</c:v>
                </c:pt>
              </c:numCache>
            </c:numRef>
          </c:val>
          <c:smooth val="0"/>
          <c:extLst>
            <c:ext xmlns:c16="http://schemas.microsoft.com/office/drawing/2014/chart" uri="{C3380CC4-5D6E-409C-BE32-E72D297353CC}">
              <c16:uniqueId val="{00000002-35B2-4922-B4B7-28B5DA14D53A}"/>
            </c:ext>
          </c:extLst>
        </c:ser>
        <c:ser>
          <c:idx val="3"/>
          <c:order val="3"/>
          <c:tx>
            <c:strRef>
              <c:f>'(2)(xxiii) Not Ready Failures'!$Q$9:$S$9</c:f>
              <c:strCache>
                <c:ptCount val="1"/>
                <c:pt idx="0">
                  <c:v>MDDV</c:v>
                </c:pt>
              </c:strCache>
            </c:strRef>
          </c:tx>
          <c:val>
            <c:numRef>
              <c:f>'(2)(xxiii) Not Ready Failures'!$S$11:$S$26</c:f>
              <c:numCache>
                <c:formatCode>0.0%</c:formatCode>
                <c:ptCount val="16"/>
                <c:pt idx="4">
                  <c:v>2.7449124467581638E-2</c:v>
                </c:pt>
                <c:pt idx="5">
                  <c:v>8.402662229617304E-2</c:v>
                </c:pt>
                <c:pt idx="6">
                  <c:v>4.8723897911832945E-2</c:v>
                </c:pt>
                <c:pt idx="7">
                  <c:v>9.2841163310961969E-2</c:v>
                </c:pt>
                <c:pt idx="8">
                  <c:v>0.16846026490066227</c:v>
                </c:pt>
                <c:pt idx="9">
                  <c:v>0.15536723163841809</c:v>
                </c:pt>
                <c:pt idx="10">
                  <c:v>0.14184782608695654</c:v>
                </c:pt>
                <c:pt idx="11">
                  <c:v>0.11755319148936171</c:v>
                </c:pt>
                <c:pt idx="12">
                  <c:v>7.6006355932203395E-2</c:v>
                </c:pt>
                <c:pt idx="13">
                  <c:v>5.5223355610270843E-2</c:v>
                </c:pt>
                <c:pt idx="14">
                  <c:v>7.1999999999999995E-2</c:v>
                </c:pt>
                <c:pt idx="15">
                  <c:v>0</c:v>
                </c:pt>
              </c:numCache>
            </c:numRef>
          </c:val>
          <c:smooth val="0"/>
          <c:extLst>
            <c:ext xmlns:c16="http://schemas.microsoft.com/office/drawing/2014/chart" uri="{C3380CC4-5D6E-409C-BE32-E72D297353CC}">
              <c16:uniqueId val="{00000003-35B2-4922-B4B7-28B5DA14D53A}"/>
            </c:ext>
          </c:extLst>
        </c:ser>
        <c:dLbls>
          <c:showLegendKey val="0"/>
          <c:showVal val="0"/>
          <c:showCatName val="0"/>
          <c:showSerName val="0"/>
          <c:showPercent val="0"/>
          <c:showBubbleSize val="0"/>
        </c:dLbls>
        <c:marker val="1"/>
        <c:smooth val="0"/>
        <c:axId val="94561024"/>
        <c:axId val="94562944"/>
      </c:lineChart>
      <c:catAx>
        <c:axId val="9456102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4562944"/>
        <c:crosses val="autoZero"/>
        <c:auto val="1"/>
        <c:lblAlgn val="ctr"/>
        <c:lblOffset val="100"/>
        <c:tickLblSkip val="1"/>
        <c:tickMarkSkip val="1"/>
        <c:noMultiLvlLbl val="0"/>
      </c:catAx>
      <c:valAx>
        <c:axId val="9456294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94561024"/>
        <c:crosses val="autoZero"/>
        <c:crossBetween val="between"/>
      </c:valAx>
      <c:spPr>
        <a:noFill/>
        <a:ln w="12700">
          <a:solidFill>
            <a:srgbClr val="808080"/>
          </a:solidFill>
          <a:prstDash val="solid"/>
        </a:ln>
      </c:spPr>
    </c:plotArea>
    <c:legend>
      <c:legendPos val="r"/>
      <c:layout>
        <c:manualLayout>
          <c:xMode val="edge"/>
          <c:yMode val="edge"/>
          <c:x val="0.76334322096080798"/>
          <c:y val="0.24271563903867113"/>
          <c:w val="7.8651685393258286E-2"/>
          <c:h val="0.1682130358705170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Turnaways'!$B$11:$B$26</c:f>
              <c:numCache>
                <c:formatCode>#,##0</c:formatCode>
                <c:ptCount val="16"/>
                <c:pt idx="0">
                  <c:v>934</c:v>
                </c:pt>
                <c:pt idx="1">
                  <c:v>815</c:v>
                </c:pt>
                <c:pt idx="2">
                  <c:v>724</c:v>
                </c:pt>
                <c:pt idx="3">
                  <c:v>679</c:v>
                </c:pt>
                <c:pt idx="4">
                  <c:v>478</c:v>
                </c:pt>
                <c:pt idx="5">
                  <c:v>472</c:v>
                </c:pt>
                <c:pt idx="6">
                  <c:v>346</c:v>
                </c:pt>
                <c:pt idx="7">
                  <c:v>350</c:v>
                </c:pt>
                <c:pt idx="8">
                  <c:v>253</c:v>
                </c:pt>
                <c:pt idx="9">
                  <c:v>323</c:v>
                </c:pt>
                <c:pt idx="10">
                  <c:v>299</c:v>
                </c:pt>
                <c:pt idx="11">
                  <c:v>274</c:v>
                </c:pt>
                <c:pt idx="12">
                  <c:v>161</c:v>
                </c:pt>
                <c:pt idx="13">
                  <c:v>111</c:v>
                </c:pt>
                <c:pt idx="14">
                  <c:v>38</c:v>
                </c:pt>
                <c:pt idx="15">
                  <c:v>0</c:v>
                </c:pt>
              </c:numCache>
            </c:numRef>
          </c:val>
          <c:smooth val="0"/>
          <c:extLst>
            <c:ext xmlns:c16="http://schemas.microsoft.com/office/drawing/2014/chart" uri="{C3380CC4-5D6E-409C-BE32-E72D297353CC}">
              <c16:uniqueId val="{00000000-7EB3-49A7-9A03-4C1561760673}"/>
            </c:ext>
          </c:extLst>
        </c:ser>
        <c:ser>
          <c:idx val="1"/>
          <c:order val="1"/>
          <c:tx>
            <c:strRef>
              <c:f>'(2)(xxiii) Not Ready Failures'!$E$9:$G$9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Turnaways'!$E$11:$E$26</c:f>
              <c:numCache>
                <c:formatCode>#,##0</c:formatCode>
                <c:ptCount val="16"/>
                <c:pt idx="0">
                  <c:v>890</c:v>
                </c:pt>
                <c:pt idx="1">
                  <c:v>914</c:v>
                </c:pt>
                <c:pt idx="2">
                  <c:v>872</c:v>
                </c:pt>
                <c:pt idx="3">
                  <c:v>632</c:v>
                </c:pt>
                <c:pt idx="4">
                  <c:v>504</c:v>
                </c:pt>
                <c:pt idx="5">
                  <c:v>427</c:v>
                </c:pt>
                <c:pt idx="6">
                  <c:v>238</c:v>
                </c:pt>
                <c:pt idx="7">
                  <c:v>282</c:v>
                </c:pt>
                <c:pt idx="8">
                  <c:v>226</c:v>
                </c:pt>
                <c:pt idx="9">
                  <c:v>190</c:v>
                </c:pt>
                <c:pt idx="10">
                  <c:v>158</c:v>
                </c:pt>
                <c:pt idx="11">
                  <c:v>182</c:v>
                </c:pt>
                <c:pt idx="12">
                  <c:v>142</c:v>
                </c:pt>
                <c:pt idx="13">
                  <c:v>97</c:v>
                </c:pt>
                <c:pt idx="14">
                  <c:v>44</c:v>
                </c:pt>
                <c:pt idx="15">
                  <c:v>4</c:v>
                </c:pt>
              </c:numCache>
            </c:numRef>
          </c:val>
          <c:smooth val="0"/>
          <c:extLst>
            <c:ext xmlns:c16="http://schemas.microsoft.com/office/drawing/2014/chart" uri="{C3380CC4-5D6E-409C-BE32-E72D297353CC}">
              <c16:uniqueId val="{00000001-7EB3-49A7-9A03-4C1561760673}"/>
            </c:ext>
          </c:extLst>
        </c:ser>
        <c:ser>
          <c:idx val="2"/>
          <c:order val="2"/>
          <c:tx>
            <c:strRef>
              <c:f>'(2)(xxiii) Not Ready Turnaways'!$H$9:$J$9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Turnaways'!$H$11:$H$26</c:f>
              <c:numCache>
                <c:formatCode>#,##0</c:formatCode>
                <c:ptCount val="16"/>
                <c:pt idx="5">
                  <c:v>61</c:v>
                </c:pt>
                <c:pt idx="6">
                  <c:v>60</c:v>
                </c:pt>
                <c:pt idx="7">
                  <c:v>47</c:v>
                </c:pt>
                <c:pt idx="8">
                  <c:v>68</c:v>
                </c:pt>
                <c:pt idx="9">
                  <c:v>64</c:v>
                </c:pt>
                <c:pt idx="10">
                  <c:v>42</c:v>
                </c:pt>
                <c:pt idx="11">
                  <c:v>28</c:v>
                </c:pt>
                <c:pt idx="12">
                  <c:v>39</c:v>
                </c:pt>
                <c:pt idx="13">
                  <c:v>15</c:v>
                </c:pt>
                <c:pt idx="14">
                  <c:v>4</c:v>
                </c:pt>
              </c:numCache>
            </c:numRef>
          </c:val>
          <c:smooth val="0"/>
          <c:extLst>
            <c:ext xmlns:c16="http://schemas.microsoft.com/office/drawing/2014/chart" uri="{C3380CC4-5D6E-409C-BE32-E72D297353CC}">
              <c16:uniqueId val="{00000002-7EB3-49A7-9A03-4C1561760673}"/>
            </c:ext>
          </c:extLst>
        </c:ser>
        <c:ser>
          <c:idx val="3"/>
          <c:order val="3"/>
          <c:tx>
            <c:strRef>
              <c:f>'(2)(xxiii) Not Ready Turnaways'!$Q$9:$S$9</c:f>
              <c:strCache>
                <c:ptCount val="1"/>
                <c:pt idx="0">
                  <c:v>MDDV</c:v>
                </c:pt>
              </c:strCache>
            </c:strRef>
          </c:tx>
          <c:val>
            <c:numRef>
              <c:f>'(2)(xxiii) Not Ready Turnaways'!$Q$11:$Q$26</c:f>
              <c:numCache>
                <c:formatCode>#,##0</c:formatCode>
                <c:ptCount val="16"/>
                <c:pt idx="4">
                  <c:v>6</c:v>
                </c:pt>
                <c:pt idx="5">
                  <c:v>40</c:v>
                </c:pt>
                <c:pt idx="6">
                  <c:v>3</c:v>
                </c:pt>
                <c:pt idx="7">
                  <c:v>9</c:v>
                </c:pt>
                <c:pt idx="8">
                  <c:v>82</c:v>
                </c:pt>
                <c:pt idx="9">
                  <c:v>57</c:v>
                </c:pt>
                <c:pt idx="10">
                  <c:v>75</c:v>
                </c:pt>
                <c:pt idx="11">
                  <c:v>54</c:v>
                </c:pt>
                <c:pt idx="12">
                  <c:v>51</c:v>
                </c:pt>
                <c:pt idx="13">
                  <c:v>31</c:v>
                </c:pt>
                <c:pt idx="14">
                  <c:v>0</c:v>
                </c:pt>
              </c:numCache>
            </c:numRef>
          </c:val>
          <c:smooth val="0"/>
          <c:extLst>
            <c:ext xmlns:c16="http://schemas.microsoft.com/office/drawing/2014/chart" uri="{C3380CC4-5D6E-409C-BE32-E72D297353CC}">
              <c16:uniqueId val="{00000003-7EB3-49A7-9A03-4C1561760673}"/>
            </c:ext>
          </c:extLst>
        </c:ser>
        <c:dLbls>
          <c:showLegendKey val="0"/>
          <c:showVal val="0"/>
          <c:showCatName val="0"/>
          <c:showSerName val="0"/>
          <c:showPercent val="0"/>
          <c:showBubbleSize val="0"/>
        </c:dLbls>
        <c:marker val="1"/>
        <c:smooth val="0"/>
        <c:axId val="98359552"/>
        <c:axId val="98365824"/>
      </c:lineChart>
      <c:catAx>
        <c:axId val="98359552"/>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8365824"/>
        <c:crosses val="autoZero"/>
        <c:auto val="1"/>
        <c:lblAlgn val="ctr"/>
        <c:lblOffset val="100"/>
        <c:tickLblSkip val="1"/>
        <c:tickMarkSkip val="1"/>
        <c:noMultiLvlLbl val="0"/>
      </c:catAx>
      <c:valAx>
        <c:axId val="98365824"/>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8359552"/>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Turnaways'!$D$11:$D$26</c:f>
              <c:numCache>
                <c:formatCode>0.0%</c:formatCode>
                <c:ptCount val="16"/>
                <c:pt idx="0">
                  <c:v>0.13605243991260016</c:v>
                </c:pt>
                <c:pt idx="1">
                  <c:v>0.12754303599374023</c:v>
                </c:pt>
                <c:pt idx="2">
                  <c:v>0.11523157727200382</c:v>
                </c:pt>
                <c:pt idx="3">
                  <c:v>0.11660656019234072</c:v>
                </c:pt>
                <c:pt idx="4">
                  <c:v>9.6235152003221261E-2</c:v>
                </c:pt>
                <c:pt idx="5">
                  <c:v>0.10853069671188779</c:v>
                </c:pt>
                <c:pt idx="6">
                  <c:v>0.10866834170854271</c:v>
                </c:pt>
                <c:pt idx="7">
                  <c:v>0.111358574610245</c:v>
                </c:pt>
                <c:pt idx="8">
                  <c:v>9.5905989385898407E-2</c:v>
                </c:pt>
                <c:pt idx="9">
                  <c:v>0.1093062605752961</c:v>
                </c:pt>
                <c:pt idx="10">
                  <c:v>0.10513361462728552</c:v>
                </c:pt>
                <c:pt idx="11">
                  <c:v>0.10197245999255676</c:v>
                </c:pt>
                <c:pt idx="12">
                  <c:v>9.2635212888377449E-2</c:v>
                </c:pt>
                <c:pt idx="13">
                  <c:v>9.6605744125326368E-2</c:v>
                </c:pt>
                <c:pt idx="14">
                  <c:v>0.10734463276836158</c:v>
                </c:pt>
                <c:pt idx="15">
                  <c:v>0</c:v>
                </c:pt>
              </c:numCache>
            </c:numRef>
          </c:val>
          <c:smooth val="0"/>
          <c:extLst>
            <c:ext xmlns:c16="http://schemas.microsoft.com/office/drawing/2014/chart" uri="{C3380CC4-5D6E-409C-BE32-E72D297353CC}">
              <c16:uniqueId val="{00000000-5F46-4EA2-87BB-77588374B5E1}"/>
            </c:ext>
          </c:extLst>
        </c:ser>
        <c:ser>
          <c:idx val="1"/>
          <c:order val="1"/>
          <c:tx>
            <c:strRef>
              <c:f>'(2)(xxiii) Not Ready Turnaways'!$E$9:$G$9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Turnaways'!$G$11:$G$26</c:f>
              <c:numCache>
                <c:formatCode>0.0%</c:formatCode>
                <c:ptCount val="16"/>
                <c:pt idx="0">
                  <c:v>0.12851985559566786</c:v>
                </c:pt>
                <c:pt idx="1">
                  <c:v>0.1210756391575043</c:v>
                </c:pt>
                <c:pt idx="2">
                  <c:v>0.12304218992521518</c:v>
                </c:pt>
                <c:pt idx="3">
                  <c:v>0.10889042039972432</c:v>
                </c:pt>
                <c:pt idx="4">
                  <c:v>0.1050218795582413</c:v>
                </c:pt>
                <c:pt idx="5">
                  <c:v>0.10207984699976094</c:v>
                </c:pt>
                <c:pt idx="6">
                  <c:v>9.9166666666666667E-2</c:v>
                </c:pt>
                <c:pt idx="7">
                  <c:v>0.1010752688172043</c:v>
                </c:pt>
                <c:pt idx="8">
                  <c:v>7.9381805409202671E-2</c:v>
                </c:pt>
                <c:pt idx="9">
                  <c:v>8.1896551724137928E-2</c:v>
                </c:pt>
                <c:pt idx="10">
                  <c:v>7.6885644768856454E-2</c:v>
                </c:pt>
                <c:pt idx="11">
                  <c:v>6.9280548153787591E-2</c:v>
                </c:pt>
                <c:pt idx="12">
                  <c:v>8.5336538461538464E-2</c:v>
                </c:pt>
                <c:pt idx="13">
                  <c:v>6.8117977528089887E-2</c:v>
                </c:pt>
                <c:pt idx="14">
                  <c:v>0.10576923076923077</c:v>
                </c:pt>
                <c:pt idx="15">
                  <c:v>0.4</c:v>
                </c:pt>
              </c:numCache>
            </c:numRef>
          </c:val>
          <c:smooth val="0"/>
          <c:extLst>
            <c:ext xmlns:c16="http://schemas.microsoft.com/office/drawing/2014/chart" uri="{C3380CC4-5D6E-409C-BE32-E72D297353CC}">
              <c16:uniqueId val="{00000001-5F46-4EA2-87BB-77588374B5E1}"/>
            </c:ext>
          </c:extLst>
        </c:ser>
        <c:ser>
          <c:idx val="3"/>
          <c:order val="2"/>
          <c:tx>
            <c:strRef>
              <c:f>'(2)(xxiii) Not Ready Turnaways'!$H$9:$J$9</c:f>
              <c:strCache>
                <c:ptCount val="1"/>
                <c:pt idx="0">
                  <c:v>MDGV</c:v>
                </c:pt>
              </c:strCache>
            </c:strRef>
          </c:tx>
          <c:val>
            <c:numRef>
              <c:f>'(2)(xxiii) Not Ready Turnaways'!$J$11:$J$26</c:f>
              <c:numCache>
                <c:formatCode>0.0%</c:formatCode>
                <c:ptCount val="16"/>
                <c:pt idx="5">
                  <c:v>9.8865478119935166E-2</c:v>
                </c:pt>
                <c:pt idx="6">
                  <c:v>0.13953488372093023</c:v>
                </c:pt>
                <c:pt idx="7">
                  <c:v>0.11547911547911548</c:v>
                </c:pt>
                <c:pt idx="8">
                  <c:v>0.13178294573643412</c:v>
                </c:pt>
                <c:pt idx="9">
                  <c:v>0.14285714285714285</c:v>
                </c:pt>
                <c:pt idx="10">
                  <c:v>0.13461538461538461</c:v>
                </c:pt>
                <c:pt idx="11">
                  <c:v>0.10218978102189781</c:v>
                </c:pt>
                <c:pt idx="12">
                  <c:v>0.12540192926045016</c:v>
                </c:pt>
                <c:pt idx="13">
                  <c:v>8.1081081081081086E-2</c:v>
                </c:pt>
                <c:pt idx="14">
                  <c:v>0.2</c:v>
                </c:pt>
              </c:numCache>
            </c:numRef>
          </c:val>
          <c:smooth val="0"/>
          <c:extLst>
            <c:ext xmlns:c16="http://schemas.microsoft.com/office/drawing/2014/chart" uri="{C3380CC4-5D6E-409C-BE32-E72D297353CC}">
              <c16:uniqueId val="{00000002-5F46-4EA2-87BB-77588374B5E1}"/>
            </c:ext>
          </c:extLst>
        </c:ser>
        <c:ser>
          <c:idx val="2"/>
          <c:order val="3"/>
          <c:tx>
            <c:strRef>
              <c:f>'(2)(xxiii) Not Ready Turnaways'!$Q$9:$S$9</c:f>
              <c:strCache>
                <c:ptCount val="1"/>
                <c:pt idx="0">
                  <c:v>MDDV</c:v>
                </c:pt>
              </c:strCache>
            </c:strRef>
          </c:tx>
          <c:val>
            <c:numRef>
              <c:f>'(2)(xxiii) Not Ready Turnaways'!$S$11:$S$26</c:f>
              <c:numCache>
                <c:formatCode>0.0%</c:formatCode>
                <c:ptCount val="16"/>
                <c:pt idx="4">
                  <c:v>4.2857142857142858E-2</c:v>
                </c:pt>
                <c:pt idx="5">
                  <c:v>0.1951219512195122</c:v>
                </c:pt>
                <c:pt idx="6">
                  <c:v>4.5454545454545456E-2</c:v>
                </c:pt>
                <c:pt idx="7">
                  <c:v>0.11842105263157894</c:v>
                </c:pt>
                <c:pt idx="8">
                  <c:v>0.2303370786516854</c:v>
                </c:pt>
                <c:pt idx="9">
                  <c:v>0.20070422535211269</c:v>
                </c:pt>
                <c:pt idx="10">
                  <c:v>0.29069767441860467</c:v>
                </c:pt>
                <c:pt idx="11">
                  <c:v>0.30337078651685395</c:v>
                </c:pt>
                <c:pt idx="12">
                  <c:v>0.22566371681415928</c:v>
                </c:pt>
                <c:pt idx="13">
                  <c:v>0.27433628318584069</c:v>
                </c:pt>
                <c:pt idx="14">
                  <c:v>0</c:v>
                </c:pt>
              </c:numCache>
            </c:numRef>
          </c:val>
          <c:smooth val="0"/>
          <c:extLst>
            <c:ext xmlns:c16="http://schemas.microsoft.com/office/drawing/2014/chart" uri="{C3380CC4-5D6E-409C-BE32-E72D297353CC}">
              <c16:uniqueId val="{00000003-5F46-4EA2-87BB-77588374B5E1}"/>
            </c:ext>
          </c:extLst>
        </c:ser>
        <c:dLbls>
          <c:showLegendKey val="0"/>
          <c:showVal val="0"/>
          <c:showCatName val="0"/>
          <c:showSerName val="0"/>
          <c:showPercent val="0"/>
          <c:showBubbleSize val="0"/>
        </c:dLbls>
        <c:marker val="1"/>
        <c:smooth val="0"/>
        <c:axId val="98921472"/>
        <c:axId val="98948224"/>
      </c:lineChart>
      <c:catAx>
        <c:axId val="98921472"/>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8948224"/>
        <c:crosses val="autoZero"/>
        <c:auto val="1"/>
        <c:lblAlgn val="ctr"/>
        <c:lblOffset val="100"/>
        <c:tickLblSkip val="1"/>
        <c:tickMarkSkip val="1"/>
        <c:noMultiLvlLbl val="0"/>
      </c:catAx>
      <c:valAx>
        <c:axId val="98948224"/>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8921472"/>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OBD'!$B$10:$B$25</c:f>
              <c:numCache>
                <c:formatCode>#,##0</c:formatCode>
                <c:ptCount val="16"/>
                <c:pt idx="0">
                  <c:v>12102</c:v>
                </c:pt>
                <c:pt idx="1">
                  <c:v>10734</c:v>
                </c:pt>
                <c:pt idx="2">
                  <c:v>10567</c:v>
                </c:pt>
                <c:pt idx="3">
                  <c:v>9670</c:v>
                </c:pt>
                <c:pt idx="4">
                  <c:v>8309</c:v>
                </c:pt>
                <c:pt idx="5">
                  <c:v>6952</c:v>
                </c:pt>
                <c:pt idx="6">
                  <c:v>4813</c:v>
                </c:pt>
                <c:pt idx="7">
                  <c:v>4616</c:v>
                </c:pt>
                <c:pt idx="8">
                  <c:v>3903</c:v>
                </c:pt>
                <c:pt idx="9">
                  <c:v>4292</c:v>
                </c:pt>
                <c:pt idx="10">
                  <c:v>4023</c:v>
                </c:pt>
                <c:pt idx="11">
                  <c:v>3697</c:v>
                </c:pt>
                <c:pt idx="12">
                  <c:v>2560</c:v>
                </c:pt>
                <c:pt idx="13">
                  <c:v>1505</c:v>
                </c:pt>
                <c:pt idx="14">
                  <c:v>683</c:v>
                </c:pt>
                <c:pt idx="15">
                  <c:v>61</c:v>
                </c:pt>
              </c:numCache>
            </c:numRef>
          </c:val>
          <c:smooth val="0"/>
          <c:extLst>
            <c:ext xmlns:c16="http://schemas.microsoft.com/office/drawing/2014/chart" uri="{C3380CC4-5D6E-409C-BE32-E72D297353CC}">
              <c16:uniqueId val="{00000000-A10A-498A-AD01-D8AC7C58B253}"/>
            </c:ext>
          </c:extLst>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OBD'!$E$10:$E$25</c:f>
              <c:numCache>
                <c:formatCode>#,##0</c:formatCode>
                <c:ptCount val="16"/>
                <c:pt idx="0">
                  <c:v>11534</c:v>
                </c:pt>
                <c:pt idx="1">
                  <c:v>12555</c:v>
                </c:pt>
                <c:pt idx="2">
                  <c:v>11442</c:v>
                </c:pt>
                <c:pt idx="3">
                  <c:v>9447</c:v>
                </c:pt>
                <c:pt idx="4">
                  <c:v>7717</c:v>
                </c:pt>
                <c:pt idx="5">
                  <c:v>6548</c:v>
                </c:pt>
                <c:pt idx="6">
                  <c:v>3847</c:v>
                </c:pt>
                <c:pt idx="7">
                  <c:v>4268</c:v>
                </c:pt>
                <c:pt idx="8">
                  <c:v>4355</c:v>
                </c:pt>
                <c:pt idx="9">
                  <c:v>3535</c:v>
                </c:pt>
                <c:pt idx="10">
                  <c:v>3002</c:v>
                </c:pt>
                <c:pt idx="11">
                  <c:v>3753</c:v>
                </c:pt>
                <c:pt idx="12">
                  <c:v>2521</c:v>
                </c:pt>
                <c:pt idx="13">
                  <c:v>2051</c:v>
                </c:pt>
                <c:pt idx="14">
                  <c:v>830</c:v>
                </c:pt>
                <c:pt idx="15">
                  <c:v>115</c:v>
                </c:pt>
              </c:numCache>
            </c:numRef>
          </c:val>
          <c:smooth val="0"/>
          <c:extLst>
            <c:ext xmlns:c16="http://schemas.microsoft.com/office/drawing/2014/chart" uri="{C3380CC4-5D6E-409C-BE32-E72D297353CC}">
              <c16:uniqueId val="{00000001-A10A-498A-AD01-D8AC7C58B253}"/>
            </c:ext>
          </c:extLst>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OBD'!$H$10:$H$25</c:f>
              <c:numCache>
                <c:formatCode>#,##0</c:formatCode>
                <c:ptCount val="16"/>
                <c:pt idx="5">
                  <c:v>1030</c:v>
                </c:pt>
                <c:pt idx="6">
                  <c:v>664</c:v>
                </c:pt>
                <c:pt idx="7">
                  <c:v>575</c:v>
                </c:pt>
                <c:pt idx="8">
                  <c:v>828</c:v>
                </c:pt>
                <c:pt idx="9">
                  <c:v>639</c:v>
                </c:pt>
                <c:pt idx="10">
                  <c:v>463</c:v>
                </c:pt>
                <c:pt idx="11">
                  <c:v>370</c:v>
                </c:pt>
                <c:pt idx="12">
                  <c:v>448</c:v>
                </c:pt>
                <c:pt idx="13">
                  <c:v>248</c:v>
                </c:pt>
                <c:pt idx="14">
                  <c:v>44</c:v>
                </c:pt>
                <c:pt idx="15">
                  <c:v>6</c:v>
                </c:pt>
              </c:numCache>
            </c:numRef>
          </c:val>
          <c:smooth val="0"/>
          <c:extLst>
            <c:ext xmlns:c16="http://schemas.microsoft.com/office/drawing/2014/chart" uri="{C3380CC4-5D6E-409C-BE32-E72D297353CC}">
              <c16:uniqueId val="{00000002-A10A-498A-AD01-D8AC7C58B253}"/>
            </c:ext>
          </c:extLst>
        </c:ser>
        <c:dLbls>
          <c:showLegendKey val="0"/>
          <c:showVal val="0"/>
          <c:showCatName val="0"/>
          <c:showSerName val="0"/>
          <c:showPercent val="0"/>
          <c:showBubbleSize val="0"/>
        </c:dLbls>
        <c:marker val="1"/>
        <c:smooth val="0"/>
        <c:axId val="61661184"/>
        <c:axId val="61663488"/>
      </c:lineChart>
      <c:catAx>
        <c:axId val="61661184"/>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1663488"/>
        <c:crosses val="autoZero"/>
        <c:auto val="1"/>
        <c:lblAlgn val="ctr"/>
        <c:lblOffset val="100"/>
        <c:tickLblSkip val="1"/>
        <c:tickMarkSkip val="1"/>
        <c:noMultiLvlLbl val="0"/>
      </c:catAx>
      <c:valAx>
        <c:axId val="61663488"/>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1661184"/>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Turnaways'!$B$11:$B$26</c:f>
              <c:numCache>
                <c:formatCode>#,##0</c:formatCode>
                <c:ptCount val="16"/>
                <c:pt idx="0">
                  <c:v>934</c:v>
                </c:pt>
                <c:pt idx="1">
                  <c:v>815</c:v>
                </c:pt>
                <c:pt idx="2">
                  <c:v>724</c:v>
                </c:pt>
                <c:pt idx="3">
                  <c:v>679</c:v>
                </c:pt>
                <c:pt idx="4">
                  <c:v>478</c:v>
                </c:pt>
                <c:pt idx="5">
                  <c:v>472</c:v>
                </c:pt>
                <c:pt idx="6">
                  <c:v>346</c:v>
                </c:pt>
                <c:pt idx="7">
                  <c:v>350</c:v>
                </c:pt>
                <c:pt idx="8">
                  <c:v>253</c:v>
                </c:pt>
                <c:pt idx="9">
                  <c:v>323</c:v>
                </c:pt>
                <c:pt idx="10">
                  <c:v>299</c:v>
                </c:pt>
                <c:pt idx="11">
                  <c:v>274</c:v>
                </c:pt>
                <c:pt idx="12">
                  <c:v>161</c:v>
                </c:pt>
                <c:pt idx="13">
                  <c:v>111</c:v>
                </c:pt>
                <c:pt idx="14">
                  <c:v>38</c:v>
                </c:pt>
                <c:pt idx="15">
                  <c:v>0</c:v>
                </c:pt>
              </c:numCache>
            </c:numRef>
          </c:val>
          <c:smooth val="0"/>
          <c:extLst>
            <c:ext xmlns:c16="http://schemas.microsoft.com/office/drawing/2014/chart" uri="{C3380CC4-5D6E-409C-BE32-E72D297353CC}">
              <c16:uniqueId val="{00000000-9A16-4912-8DD4-DA0476605FDB}"/>
            </c:ext>
          </c:extLst>
        </c:ser>
        <c:ser>
          <c:idx val="1"/>
          <c:order val="1"/>
          <c:tx>
            <c:strRef>
              <c:f>'(2)(xxiii) Not Ready Turnaways'!$E$9:$G$9</c:f>
              <c:strCache>
                <c:ptCount val="1"/>
                <c:pt idx="0">
                  <c:v>LDGT</c:v>
                </c:pt>
              </c:strCache>
            </c:strRef>
          </c:tx>
          <c:cat>
            <c:numRef>
              <c:f>'(2)(xxiii) Not Ready Turnaways'!$A$11:$A$26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Turnaways'!$E$11:$E$26</c:f>
              <c:numCache>
                <c:formatCode>#,##0</c:formatCode>
                <c:ptCount val="16"/>
                <c:pt idx="0">
                  <c:v>890</c:v>
                </c:pt>
                <c:pt idx="1">
                  <c:v>914</c:v>
                </c:pt>
                <c:pt idx="2">
                  <c:v>872</c:v>
                </c:pt>
                <c:pt idx="3">
                  <c:v>632</c:v>
                </c:pt>
                <c:pt idx="4">
                  <c:v>504</c:v>
                </c:pt>
                <c:pt idx="5">
                  <c:v>427</c:v>
                </c:pt>
                <c:pt idx="6">
                  <c:v>238</c:v>
                </c:pt>
                <c:pt idx="7">
                  <c:v>282</c:v>
                </c:pt>
                <c:pt idx="8">
                  <c:v>226</c:v>
                </c:pt>
                <c:pt idx="9">
                  <c:v>190</c:v>
                </c:pt>
                <c:pt idx="10">
                  <c:v>158</c:v>
                </c:pt>
                <c:pt idx="11">
                  <c:v>182</c:v>
                </c:pt>
                <c:pt idx="12">
                  <c:v>142</c:v>
                </c:pt>
                <c:pt idx="13">
                  <c:v>97</c:v>
                </c:pt>
                <c:pt idx="14">
                  <c:v>44</c:v>
                </c:pt>
                <c:pt idx="15">
                  <c:v>4</c:v>
                </c:pt>
              </c:numCache>
            </c:numRef>
          </c:val>
          <c:smooth val="0"/>
          <c:extLst>
            <c:ext xmlns:c16="http://schemas.microsoft.com/office/drawing/2014/chart" uri="{C3380CC4-5D6E-409C-BE32-E72D297353CC}">
              <c16:uniqueId val="{00000001-9A16-4912-8DD4-DA0476605FDB}"/>
            </c:ext>
          </c:extLst>
        </c:ser>
        <c:ser>
          <c:idx val="2"/>
          <c:order val="2"/>
          <c:tx>
            <c:strRef>
              <c:f>'(2)(xxiii) Not Ready Turnaways'!$H$9:$J$9</c:f>
              <c:strCache>
                <c:ptCount val="1"/>
                <c:pt idx="0">
                  <c:v>MDGV</c:v>
                </c:pt>
              </c:strCache>
            </c:strRef>
          </c:tx>
          <c:cat>
            <c:numRef>
              <c:f>'(2)(xxiii) Not Ready Turnaways'!$A$11:$A$26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Turnaways'!$H$11:$H$26</c:f>
              <c:numCache>
                <c:formatCode>#,##0</c:formatCode>
                <c:ptCount val="16"/>
                <c:pt idx="5">
                  <c:v>61</c:v>
                </c:pt>
                <c:pt idx="6">
                  <c:v>60</c:v>
                </c:pt>
                <c:pt idx="7">
                  <c:v>47</c:v>
                </c:pt>
                <c:pt idx="8">
                  <c:v>68</c:v>
                </c:pt>
                <c:pt idx="9">
                  <c:v>64</c:v>
                </c:pt>
                <c:pt idx="10">
                  <c:v>42</c:v>
                </c:pt>
                <c:pt idx="11">
                  <c:v>28</c:v>
                </c:pt>
                <c:pt idx="12">
                  <c:v>39</c:v>
                </c:pt>
                <c:pt idx="13">
                  <c:v>15</c:v>
                </c:pt>
                <c:pt idx="14">
                  <c:v>4</c:v>
                </c:pt>
              </c:numCache>
            </c:numRef>
          </c:val>
          <c:smooth val="0"/>
          <c:extLst>
            <c:ext xmlns:c16="http://schemas.microsoft.com/office/drawing/2014/chart" uri="{C3380CC4-5D6E-409C-BE32-E72D297353CC}">
              <c16:uniqueId val="{00000002-9A16-4912-8DD4-DA0476605FDB}"/>
            </c:ext>
          </c:extLst>
        </c:ser>
        <c:ser>
          <c:idx val="3"/>
          <c:order val="3"/>
          <c:tx>
            <c:strRef>
              <c:f>'(2)(xxiii) Not Ready Turnaways'!$Q$9:$S$9</c:f>
              <c:strCache>
                <c:ptCount val="1"/>
                <c:pt idx="0">
                  <c:v>MDDV</c:v>
                </c:pt>
              </c:strCache>
            </c:strRef>
          </c:tx>
          <c:cat>
            <c:numRef>
              <c:f>'(2)(xxiii) Not Ready Turnaways'!$A$11:$A$26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Turnaways'!$Q$11:$Q$26</c:f>
              <c:numCache>
                <c:formatCode>#,##0</c:formatCode>
                <c:ptCount val="16"/>
                <c:pt idx="4">
                  <c:v>6</c:v>
                </c:pt>
                <c:pt idx="5">
                  <c:v>40</c:v>
                </c:pt>
                <c:pt idx="6">
                  <c:v>3</c:v>
                </c:pt>
                <c:pt idx="7">
                  <c:v>9</c:v>
                </c:pt>
                <c:pt idx="8">
                  <c:v>82</c:v>
                </c:pt>
                <c:pt idx="9">
                  <c:v>57</c:v>
                </c:pt>
                <c:pt idx="10">
                  <c:v>75</c:v>
                </c:pt>
                <c:pt idx="11">
                  <c:v>54</c:v>
                </c:pt>
                <c:pt idx="12">
                  <c:v>51</c:v>
                </c:pt>
                <c:pt idx="13">
                  <c:v>31</c:v>
                </c:pt>
                <c:pt idx="14">
                  <c:v>0</c:v>
                </c:pt>
              </c:numCache>
            </c:numRef>
          </c:val>
          <c:smooth val="0"/>
          <c:extLst>
            <c:ext xmlns:c16="http://schemas.microsoft.com/office/drawing/2014/chart" uri="{C3380CC4-5D6E-409C-BE32-E72D297353CC}">
              <c16:uniqueId val="{00000003-9A16-4912-8DD4-DA0476605FDB}"/>
            </c:ext>
          </c:extLst>
        </c:ser>
        <c:dLbls>
          <c:showLegendKey val="0"/>
          <c:showVal val="0"/>
          <c:showCatName val="0"/>
          <c:showSerName val="0"/>
          <c:showPercent val="0"/>
          <c:showBubbleSize val="0"/>
        </c:dLbls>
        <c:marker val="1"/>
        <c:smooth val="0"/>
        <c:axId val="99045376"/>
        <c:axId val="99047296"/>
      </c:lineChart>
      <c:catAx>
        <c:axId val="9904537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9047296"/>
        <c:crosses val="autoZero"/>
        <c:auto val="1"/>
        <c:lblAlgn val="ctr"/>
        <c:lblOffset val="100"/>
        <c:tickLblSkip val="1"/>
        <c:tickMarkSkip val="1"/>
        <c:noMultiLvlLbl val="0"/>
      </c:catAx>
      <c:valAx>
        <c:axId val="99047296"/>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9045376"/>
        <c:crosses val="autoZero"/>
        <c:crossBetween val="midCat"/>
      </c:valAx>
      <c:spPr>
        <a:noFill/>
        <a:ln w="12700">
          <a:solidFill>
            <a:srgbClr val="808080"/>
          </a:solidFill>
          <a:prstDash val="solid"/>
        </a:ln>
      </c:spPr>
    </c:plotArea>
    <c:legend>
      <c:legendPos val="r"/>
      <c:layout>
        <c:manualLayout>
          <c:xMode val="edge"/>
          <c:yMode val="edge"/>
          <c:x val="0.79428895595543347"/>
          <c:y val="0.19824280439521338"/>
          <c:w val="7.8811222422700514E-2"/>
          <c:h val="0.15510267283603488"/>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'(2)(xxiii) Not Ready Turnaways'!$D$11:$D$26</c:f>
              <c:numCache>
                <c:formatCode>0.0%</c:formatCode>
                <c:ptCount val="16"/>
                <c:pt idx="0">
                  <c:v>0.13605243991260016</c:v>
                </c:pt>
                <c:pt idx="1">
                  <c:v>0.12754303599374023</c:v>
                </c:pt>
                <c:pt idx="2">
                  <c:v>0.11523157727200382</c:v>
                </c:pt>
                <c:pt idx="3">
                  <c:v>0.11660656019234072</c:v>
                </c:pt>
                <c:pt idx="4">
                  <c:v>9.6235152003221261E-2</c:v>
                </c:pt>
                <c:pt idx="5">
                  <c:v>0.10853069671188779</c:v>
                </c:pt>
                <c:pt idx="6">
                  <c:v>0.10866834170854271</c:v>
                </c:pt>
                <c:pt idx="7">
                  <c:v>0.111358574610245</c:v>
                </c:pt>
                <c:pt idx="8">
                  <c:v>9.5905989385898407E-2</c:v>
                </c:pt>
                <c:pt idx="9">
                  <c:v>0.1093062605752961</c:v>
                </c:pt>
                <c:pt idx="10">
                  <c:v>0.10513361462728552</c:v>
                </c:pt>
                <c:pt idx="11">
                  <c:v>0.10197245999255676</c:v>
                </c:pt>
                <c:pt idx="12">
                  <c:v>9.2635212888377449E-2</c:v>
                </c:pt>
                <c:pt idx="13">
                  <c:v>9.6605744125326368E-2</c:v>
                </c:pt>
                <c:pt idx="14">
                  <c:v>0.10734463276836158</c:v>
                </c:pt>
                <c:pt idx="15">
                  <c:v>0</c:v>
                </c:pt>
              </c:numCache>
            </c:numRef>
          </c:val>
          <c:smooth val="0"/>
          <c:extLst>
            <c:ext xmlns:c16="http://schemas.microsoft.com/office/drawing/2014/chart" uri="{C3380CC4-5D6E-409C-BE32-E72D297353CC}">
              <c16:uniqueId val="{00000000-0018-4195-8011-0D2A9A06F791}"/>
            </c:ext>
          </c:extLst>
        </c:ser>
        <c:ser>
          <c:idx val="1"/>
          <c:order val="1"/>
          <c:tx>
            <c:strRef>
              <c:f>'(2)(xxiii) Not Ready Turnaways'!$E$9:$G$9</c:f>
              <c:strCache>
                <c:ptCount val="1"/>
                <c:pt idx="0">
                  <c:v>LDGT</c:v>
                </c:pt>
              </c:strCache>
            </c:strRef>
          </c:tx>
          <c:val>
            <c:numRef>
              <c:f>'(2)(xxiii) Not Ready Turnaways'!$G$11:$G$26</c:f>
              <c:numCache>
                <c:formatCode>0.0%</c:formatCode>
                <c:ptCount val="16"/>
                <c:pt idx="0">
                  <c:v>0.12851985559566786</c:v>
                </c:pt>
                <c:pt idx="1">
                  <c:v>0.1210756391575043</c:v>
                </c:pt>
                <c:pt idx="2">
                  <c:v>0.12304218992521518</c:v>
                </c:pt>
                <c:pt idx="3">
                  <c:v>0.10889042039972432</c:v>
                </c:pt>
                <c:pt idx="4">
                  <c:v>0.1050218795582413</c:v>
                </c:pt>
                <c:pt idx="5">
                  <c:v>0.10207984699976094</c:v>
                </c:pt>
                <c:pt idx="6">
                  <c:v>9.9166666666666667E-2</c:v>
                </c:pt>
                <c:pt idx="7">
                  <c:v>0.1010752688172043</c:v>
                </c:pt>
                <c:pt idx="8">
                  <c:v>7.9381805409202671E-2</c:v>
                </c:pt>
                <c:pt idx="9">
                  <c:v>8.1896551724137928E-2</c:v>
                </c:pt>
                <c:pt idx="10">
                  <c:v>7.6885644768856454E-2</c:v>
                </c:pt>
                <c:pt idx="11">
                  <c:v>6.9280548153787591E-2</c:v>
                </c:pt>
                <c:pt idx="12">
                  <c:v>8.5336538461538464E-2</c:v>
                </c:pt>
                <c:pt idx="13">
                  <c:v>6.8117977528089887E-2</c:v>
                </c:pt>
                <c:pt idx="14">
                  <c:v>0.10576923076923077</c:v>
                </c:pt>
                <c:pt idx="15">
                  <c:v>0.4</c:v>
                </c:pt>
              </c:numCache>
            </c:numRef>
          </c:val>
          <c:smooth val="0"/>
          <c:extLst>
            <c:ext xmlns:c16="http://schemas.microsoft.com/office/drawing/2014/chart" uri="{C3380CC4-5D6E-409C-BE32-E72D297353CC}">
              <c16:uniqueId val="{00000001-0018-4195-8011-0D2A9A06F791}"/>
            </c:ext>
          </c:extLst>
        </c:ser>
        <c:ser>
          <c:idx val="2"/>
          <c:order val="2"/>
          <c:tx>
            <c:strRef>
              <c:f>'(2)(xxiii) Not Ready Turnaways'!$H$9:$J$9</c:f>
              <c:strCache>
                <c:ptCount val="1"/>
                <c:pt idx="0">
                  <c:v>MDGV</c:v>
                </c:pt>
              </c:strCache>
            </c:strRef>
          </c:tx>
          <c:val>
            <c:numRef>
              <c:f>'(2)(xxiii) Not Ready Turnaways'!$J$11:$J$25</c:f>
              <c:numCache>
                <c:formatCode>0.0%</c:formatCode>
                <c:ptCount val="15"/>
                <c:pt idx="5">
                  <c:v>9.8865478119935166E-2</c:v>
                </c:pt>
                <c:pt idx="6">
                  <c:v>0.13953488372093023</c:v>
                </c:pt>
                <c:pt idx="7">
                  <c:v>0.11547911547911548</c:v>
                </c:pt>
                <c:pt idx="8">
                  <c:v>0.13178294573643412</c:v>
                </c:pt>
                <c:pt idx="9">
                  <c:v>0.14285714285714285</c:v>
                </c:pt>
                <c:pt idx="10">
                  <c:v>0.13461538461538461</c:v>
                </c:pt>
                <c:pt idx="11">
                  <c:v>0.10218978102189781</c:v>
                </c:pt>
                <c:pt idx="12">
                  <c:v>0.12540192926045016</c:v>
                </c:pt>
                <c:pt idx="13">
                  <c:v>8.1081081081081086E-2</c:v>
                </c:pt>
                <c:pt idx="14">
                  <c:v>0.2</c:v>
                </c:pt>
              </c:numCache>
            </c:numRef>
          </c:val>
          <c:smooth val="0"/>
          <c:extLst>
            <c:ext xmlns:c16="http://schemas.microsoft.com/office/drawing/2014/chart" uri="{C3380CC4-5D6E-409C-BE32-E72D297353CC}">
              <c16:uniqueId val="{00000002-0018-4195-8011-0D2A9A06F791}"/>
            </c:ext>
          </c:extLst>
        </c:ser>
        <c:ser>
          <c:idx val="3"/>
          <c:order val="3"/>
          <c:tx>
            <c:strRef>
              <c:f>'(2)(xxiii) Not Ready Turnaways'!$Q$9:$S$9</c:f>
              <c:strCache>
                <c:ptCount val="1"/>
                <c:pt idx="0">
                  <c:v>MDDV</c:v>
                </c:pt>
              </c:strCache>
            </c:strRef>
          </c:tx>
          <c:val>
            <c:numRef>
              <c:f>'(2)(xxiii) Not Ready Turnaways'!$S$11:$S$25</c:f>
              <c:numCache>
                <c:formatCode>0.0%</c:formatCode>
                <c:ptCount val="15"/>
                <c:pt idx="4">
                  <c:v>4.2857142857142858E-2</c:v>
                </c:pt>
                <c:pt idx="5">
                  <c:v>0.1951219512195122</c:v>
                </c:pt>
                <c:pt idx="6">
                  <c:v>4.5454545454545456E-2</c:v>
                </c:pt>
                <c:pt idx="7">
                  <c:v>0.11842105263157894</c:v>
                </c:pt>
                <c:pt idx="8">
                  <c:v>0.2303370786516854</c:v>
                </c:pt>
                <c:pt idx="9">
                  <c:v>0.20070422535211269</c:v>
                </c:pt>
                <c:pt idx="10">
                  <c:v>0.29069767441860467</c:v>
                </c:pt>
                <c:pt idx="11">
                  <c:v>0.30337078651685395</c:v>
                </c:pt>
                <c:pt idx="12">
                  <c:v>0.22566371681415928</c:v>
                </c:pt>
                <c:pt idx="13">
                  <c:v>0.27433628318584069</c:v>
                </c:pt>
                <c:pt idx="14">
                  <c:v>0</c:v>
                </c:pt>
              </c:numCache>
            </c:numRef>
          </c:val>
          <c:smooth val="0"/>
          <c:extLst>
            <c:ext xmlns:c16="http://schemas.microsoft.com/office/drawing/2014/chart" uri="{C3380CC4-5D6E-409C-BE32-E72D297353CC}">
              <c16:uniqueId val="{00000003-0018-4195-8011-0D2A9A06F791}"/>
            </c:ext>
          </c:extLst>
        </c:ser>
        <c:dLbls>
          <c:showLegendKey val="0"/>
          <c:showVal val="0"/>
          <c:showCatName val="0"/>
          <c:showSerName val="0"/>
          <c:showPercent val="0"/>
          <c:showBubbleSize val="0"/>
        </c:dLbls>
        <c:marker val="1"/>
        <c:smooth val="0"/>
        <c:axId val="98964224"/>
        <c:axId val="98966144"/>
      </c:lineChart>
      <c:catAx>
        <c:axId val="98964224"/>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8966144"/>
        <c:crosses val="autoZero"/>
        <c:auto val="1"/>
        <c:lblAlgn val="ctr"/>
        <c:lblOffset val="100"/>
        <c:tickLblSkip val="1"/>
        <c:tickMarkSkip val="1"/>
        <c:noMultiLvlLbl val="0"/>
      </c:catAx>
      <c:valAx>
        <c:axId val="98966144"/>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98964224"/>
        <c:crosses val="autoZero"/>
        <c:crossBetween val="between"/>
      </c:valAx>
      <c:spPr>
        <a:noFill/>
        <a:ln w="12700">
          <a:solidFill>
            <a:srgbClr val="808080"/>
          </a:solidFill>
          <a:prstDash val="solid"/>
        </a:ln>
      </c:spPr>
    </c:plotArea>
    <c:legend>
      <c:legendPos val="r"/>
      <c:layout>
        <c:manualLayout>
          <c:xMode val="edge"/>
          <c:yMode val="edge"/>
          <c:x val="0.12142552650717325"/>
          <c:y val="0.18716341665345523"/>
          <c:w val="8.0537114068795088E-2"/>
          <c:h val="0.1625683031231834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0699602810467602"/>
          <c:y val="0.20959647647490087"/>
          <c:w val="0.81344416238554862"/>
          <c:h val="0.61616313566114189"/>
        </c:manualLayout>
      </c:layout>
      <c:scatterChart>
        <c:scatterStyle val="lineMarker"/>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OBD'!$M$10:$M$25</c:f>
              <c:numCache>
                <c:formatCode>0.0%</c:formatCode>
                <c:ptCount val="16"/>
                <c:pt idx="0">
                  <c:v>5.1204819277108432E-2</c:v>
                </c:pt>
                <c:pt idx="1">
                  <c:v>0.14189189189189189</c:v>
                </c:pt>
                <c:pt idx="2">
                  <c:v>7.662835249042145E-2</c:v>
                </c:pt>
                <c:pt idx="3">
                  <c:v>8.11965811965812E-2</c:v>
                </c:pt>
                <c:pt idx="4">
                  <c:v>0.19230769230769232</c:v>
                </c:pt>
                <c:pt idx="5">
                  <c:v>0.11538461538461539</c:v>
                </c:pt>
                <c:pt idx="6">
                  <c:v>0.17094017094017094</c:v>
                </c:pt>
                <c:pt idx="7">
                  <c:v>0.22085889570552147</c:v>
                </c:pt>
                <c:pt idx="8">
                  <c:v>0.15904572564612326</c:v>
                </c:pt>
                <c:pt idx="9">
                  <c:v>0.1059001512859304</c:v>
                </c:pt>
                <c:pt idx="10">
                  <c:v>9.5022624434389136E-2</c:v>
                </c:pt>
                <c:pt idx="11">
                  <c:v>5.5518394648829433E-2</c:v>
                </c:pt>
                <c:pt idx="12">
                  <c:v>6.0642092746730082E-2</c:v>
                </c:pt>
                <c:pt idx="13">
                  <c:v>5.46875E-2</c:v>
                </c:pt>
                <c:pt idx="14">
                  <c:v>0.04</c:v>
                </c:pt>
                <c:pt idx="15">
                  <c:v>0.5</c:v>
                </c:pt>
              </c:numCache>
            </c:numRef>
          </c:yVal>
          <c:smooth val="0"/>
          <c:extLst>
            <c:ext xmlns:c16="http://schemas.microsoft.com/office/drawing/2014/chart" uri="{C3380CC4-5D6E-409C-BE32-E72D297353CC}">
              <c16:uniqueId val="{00000000-3000-45A3-B039-2882BC038F64}"/>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OBD'!$P$10:$P$25</c:f>
              <c:numCache>
                <c:formatCode>0.0%</c:formatCode>
                <c:ptCount val="16"/>
                <c:pt idx="0">
                  <c:v>0</c:v>
                </c:pt>
                <c:pt idx="1">
                  <c:v>0</c:v>
                </c:pt>
                <c:pt idx="2">
                  <c:v>7.1428571428571425E-2</c:v>
                </c:pt>
                <c:pt idx="3">
                  <c:v>5.5555555555555552E-2</c:v>
                </c:pt>
                <c:pt idx="4">
                  <c:v>0.18367346938775511</c:v>
                </c:pt>
                <c:pt idx="5">
                  <c:v>5.7142857142857141E-2</c:v>
                </c:pt>
                <c:pt idx="6">
                  <c:v>0.23571428571428571</c:v>
                </c:pt>
                <c:pt idx="7">
                  <c:v>0.26190476190476192</c:v>
                </c:pt>
                <c:pt idx="8">
                  <c:v>0.1570048309178744</c:v>
                </c:pt>
                <c:pt idx="9">
                  <c:v>0.13593749999999999</c:v>
                </c:pt>
                <c:pt idx="10">
                  <c:v>0.11214953271028037</c:v>
                </c:pt>
                <c:pt idx="11">
                  <c:v>5.8823529411764705E-2</c:v>
                </c:pt>
                <c:pt idx="12">
                  <c:v>4.5714285714285714E-2</c:v>
                </c:pt>
                <c:pt idx="13">
                  <c:v>7.702523240371846E-2</c:v>
                </c:pt>
                <c:pt idx="14">
                  <c:v>0.15</c:v>
                </c:pt>
                <c:pt idx="15">
                  <c:v>0</c:v>
                </c:pt>
              </c:numCache>
            </c:numRef>
          </c:yVal>
          <c:smooth val="0"/>
          <c:extLst>
            <c:ext xmlns:c16="http://schemas.microsoft.com/office/drawing/2014/chart" uri="{C3380CC4-5D6E-409C-BE32-E72D297353CC}">
              <c16:uniqueId val="{00000001-3000-45A3-B039-2882BC038F64}"/>
            </c:ext>
          </c:extLst>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OBD'!$S$10:$S$25</c:f>
              <c:numCache>
                <c:formatCode>0.0%</c:formatCode>
                <c:ptCount val="16"/>
                <c:pt idx="4">
                  <c:v>0.12352106010411737</c:v>
                </c:pt>
                <c:pt idx="5">
                  <c:v>0.14018302828618967</c:v>
                </c:pt>
                <c:pt idx="6">
                  <c:v>0.1357308584686775</c:v>
                </c:pt>
                <c:pt idx="7">
                  <c:v>0.13646532438478748</c:v>
                </c:pt>
                <c:pt idx="8">
                  <c:v>0.2123344370860927</c:v>
                </c:pt>
                <c:pt idx="9">
                  <c:v>0.20386064030131826</c:v>
                </c:pt>
                <c:pt idx="10">
                  <c:v>0.17228260869565218</c:v>
                </c:pt>
                <c:pt idx="11">
                  <c:v>0.14361702127659576</c:v>
                </c:pt>
                <c:pt idx="12">
                  <c:v>9.6663135593220345E-2</c:v>
                </c:pt>
                <c:pt idx="13">
                  <c:v>6.1906436862469223E-2</c:v>
                </c:pt>
                <c:pt idx="14">
                  <c:v>8.7999999999999995E-2</c:v>
                </c:pt>
                <c:pt idx="15">
                  <c:v>0</c:v>
                </c:pt>
              </c:numCache>
            </c:numRef>
          </c:yVal>
          <c:smooth val="0"/>
          <c:extLst>
            <c:ext xmlns:c16="http://schemas.microsoft.com/office/drawing/2014/chart" uri="{C3380CC4-5D6E-409C-BE32-E72D297353CC}">
              <c16:uniqueId val="{00000002-3000-45A3-B039-2882BC038F64}"/>
            </c:ext>
          </c:extLst>
        </c:ser>
        <c:dLbls>
          <c:showLegendKey val="0"/>
          <c:showVal val="0"/>
          <c:showCatName val="0"/>
          <c:showSerName val="0"/>
          <c:showPercent val="0"/>
          <c:showBubbleSize val="0"/>
        </c:dLbls>
        <c:axId val="84705280"/>
        <c:axId val="84707584"/>
      </c:scatterChart>
      <c:valAx>
        <c:axId val="84705280"/>
        <c:scaling>
          <c:orientation val="minMax"/>
          <c:max val="2016"/>
          <c:min val="2001"/>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707584"/>
        <c:crosses val="autoZero"/>
        <c:crossBetween val="midCat"/>
        <c:majorUnit val="1"/>
      </c:valAx>
      <c:valAx>
        <c:axId val="84707584"/>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84705280"/>
        <c:crosses val="autoZero"/>
        <c:crossBetween val="midCat"/>
        <c:majorUnit val="0.1"/>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OBD'!$K$10:$K$25</c:f>
              <c:numCache>
                <c:formatCode>#,##0</c:formatCode>
                <c:ptCount val="16"/>
                <c:pt idx="0">
                  <c:v>17</c:v>
                </c:pt>
                <c:pt idx="1">
                  <c:v>21</c:v>
                </c:pt>
                <c:pt idx="2">
                  <c:v>20</c:v>
                </c:pt>
                <c:pt idx="3">
                  <c:v>19</c:v>
                </c:pt>
                <c:pt idx="4">
                  <c:v>5</c:v>
                </c:pt>
                <c:pt idx="5">
                  <c:v>3</c:v>
                </c:pt>
                <c:pt idx="6">
                  <c:v>40</c:v>
                </c:pt>
                <c:pt idx="7">
                  <c:v>108</c:v>
                </c:pt>
                <c:pt idx="8">
                  <c:v>80</c:v>
                </c:pt>
                <c:pt idx="9">
                  <c:v>70</c:v>
                </c:pt>
                <c:pt idx="10">
                  <c:v>63</c:v>
                </c:pt>
                <c:pt idx="11">
                  <c:v>83</c:v>
                </c:pt>
                <c:pt idx="12">
                  <c:v>51</c:v>
                </c:pt>
                <c:pt idx="13">
                  <c:v>7</c:v>
                </c:pt>
                <c:pt idx="14">
                  <c:v>1</c:v>
                </c:pt>
                <c:pt idx="15">
                  <c:v>1</c:v>
                </c:pt>
              </c:numCache>
            </c:numRef>
          </c:val>
          <c:smooth val="0"/>
          <c:extLst>
            <c:ext xmlns:c16="http://schemas.microsoft.com/office/drawing/2014/chart" uri="{C3380CC4-5D6E-409C-BE32-E72D297353CC}">
              <c16:uniqueId val="{00000000-A6D7-4D2D-B6F4-08A19260EFB9}"/>
            </c:ext>
          </c:extLst>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OBD'!$N$10:$N$25</c:f>
              <c:numCache>
                <c:formatCode>#,##0</c:formatCode>
                <c:ptCount val="16"/>
                <c:pt idx="0">
                  <c:v>0</c:v>
                </c:pt>
                <c:pt idx="1">
                  <c:v>0</c:v>
                </c:pt>
                <c:pt idx="2">
                  <c:v>2</c:v>
                </c:pt>
                <c:pt idx="3">
                  <c:v>2</c:v>
                </c:pt>
                <c:pt idx="4">
                  <c:v>9</c:v>
                </c:pt>
                <c:pt idx="5">
                  <c:v>4</c:v>
                </c:pt>
                <c:pt idx="6">
                  <c:v>33</c:v>
                </c:pt>
                <c:pt idx="7">
                  <c:v>55</c:v>
                </c:pt>
                <c:pt idx="8">
                  <c:v>65</c:v>
                </c:pt>
                <c:pt idx="9">
                  <c:v>87</c:v>
                </c:pt>
                <c:pt idx="10">
                  <c:v>60</c:v>
                </c:pt>
                <c:pt idx="11">
                  <c:v>72</c:v>
                </c:pt>
                <c:pt idx="12">
                  <c:v>56</c:v>
                </c:pt>
                <c:pt idx="13">
                  <c:v>58</c:v>
                </c:pt>
                <c:pt idx="14">
                  <c:v>3</c:v>
                </c:pt>
                <c:pt idx="15">
                  <c:v>0</c:v>
                </c:pt>
              </c:numCache>
            </c:numRef>
          </c:val>
          <c:smooth val="0"/>
          <c:extLst>
            <c:ext xmlns:c16="http://schemas.microsoft.com/office/drawing/2014/chart" uri="{C3380CC4-5D6E-409C-BE32-E72D297353CC}">
              <c16:uniqueId val="{00000001-A6D7-4D2D-B6F4-08A19260EFB9}"/>
            </c:ext>
          </c:extLst>
        </c:ser>
        <c:ser>
          <c:idx val="2"/>
          <c:order val="2"/>
          <c:tx>
            <c:v>MDDV</c:v>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'(2)(i) OBD'!$Q$10:$Q$25</c:f>
              <c:numCache>
                <c:formatCode>#,##0</c:formatCode>
                <c:ptCount val="16"/>
                <c:pt idx="4">
                  <c:v>261</c:v>
                </c:pt>
                <c:pt idx="5">
                  <c:v>337</c:v>
                </c:pt>
                <c:pt idx="6">
                  <c:v>117</c:v>
                </c:pt>
                <c:pt idx="7">
                  <c:v>122</c:v>
                </c:pt>
                <c:pt idx="8">
                  <c:v>513</c:v>
                </c:pt>
                <c:pt idx="9">
                  <c:v>433</c:v>
                </c:pt>
                <c:pt idx="10">
                  <c:v>317</c:v>
                </c:pt>
                <c:pt idx="11">
                  <c:v>270</c:v>
                </c:pt>
                <c:pt idx="12">
                  <c:v>365</c:v>
                </c:pt>
                <c:pt idx="13">
                  <c:v>176</c:v>
                </c:pt>
                <c:pt idx="14">
                  <c:v>22</c:v>
                </c:pt>
                <c:pt idx="15">
                  <c:v>0</c:v>
                </c:pt>
              </c:numCache>
            </c:numRef>
          </c:val>
          <c:smooth val="0"/>
          <c:extLst>
            <c:ext xmlns:c16="http://schemas.microsoft.com/office/drawing/2014/chart" uri="{C3380CC4-5D6E-409C-BE32-E72D297353CC}">
              <c16:uniqueId val="{00000002-A6D7-4D2D-B6F4-08A19260EFB9}"/>
            </c:ext>
          </c:extLst>
        </c:ser>
        <c:dLbls>
          <c:showLegendKey val="0"/>
          <c:showVal val="0"/>
          <c:showCatName val="0"/>
          <c:showSerName val="0"/>
          <c:showPercent val="0"/>
          <c:showBubbleSize val="0"/>
        </c:dLbls>
        <c:marker val="1"/>
        <c:smooth val="0"/>
        <c:axId val="84723968"/>
        <c:axId val="84767488"/>
      </c:lineChart>
      <c:catAx>
        <c:axId val="8472396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767488"/>
        <c:crosses val="autoZero"/>
        <c:auto val="1"/>
        <c:lblAlgn val="ctr"/>
        <c:lblOffset val="100"/>
        <c:tickLblSkip val="1"/>
        <c:tickMarkSkip val="1"/>
        <c:noMultiLvlLbl val="0"/>
      </c:catAx>
      <c:valAx>
        <c:axId val="84767488"/>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723968"/>
        <c:crosses val="autoZero"/>
        <c:crossBetween val="midCat"/>
        <c:majorUnit val="50"/>
        <c:minorUnit val="20"/>
      </c:valAx>
      <c:spPr>
        <a:noFill/>
        <a:ln w="12700">
          <a:solidFill>
            <a:srgbClr val="808080"/>
          </a:solidFill>
          <a:prstDash val="solid"/>
        </a:ln>
      </c:spPr>
    </c:plotArea>
    <c:legend>
      <c:legendPos val="r"/>
      <c:layout>
        <c:manualLayout>
          <c:xMode val="edge"/>
          <c:yMode val="edge"/>
          <c:x val="0.11342743061372597"/>
          <c:y val="0.20175042763454037"/>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0CB-451F-8CB9-761D08C26BB8}"/>
            </c:ext>
          </c:extLst>
        </c:ser>
        <c:dLbls>
          <c:showLegendKey val="0"/>
          <c:showVal val="0"/>
          <c:showCatName val="0"/>
          <c:showSerName val="0"/>
          <c:showPercent val="0"/>
          <c:showBubbleSize val="0"/>
        </c:dLbls>
        <c:marker val="1"/>
        <c:smooth val="0"/>
        <c:axId val="84804736"/>
        <c:axId val="84807040"/>
      </c:lineChart>
      <c:catAx>
        <c:axId val="84804736"/>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84807040"/>
        <c:crosses val="autoZero"/>
        <c:auto val="1"/>
        <c:lblAlgn val="ctr"/>
        <c:lblOffset val="100"/>
        <c:tickLblSkip val="1"/>
        <c:tickMarkSkip val="1"/>
        <c:noMultiLvlLbl val="0"/>
      </c:catAx>
      <c:valAx>
        <c:axId val="84807040"/>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848047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OBD'!$D$10:$D$25</c:f>
              <c:numCache>
                <c:formatCode>0.0%</c:formatCode>
                <c:ptCount val="16"/>
                <c:pt idx="0">
                  <c:v>0.15470757430488974</c:v>
                </c:pt>
                <c:pt idx="1">
                  <c:v>0.12461833168862832</c:v>
                </c:pt>
                <c:pt idx="2">
                  <c:v>0.10374144650939043</c:v>
                </c:pt>
                <c:pt idx="3">
                  <c:v>9.3866180025043919E-2</c:v>
                </c:pt>
                <c:pt idx="4">
                  <c:v>6.7082721092829117E-2</c:v>
                </c:pt>
                <c:pt idx="5">
                  <c:v>5.8691926483127758E-2</c:v>
                </c:pt>
                <c:pt idx="6">
                  <c:v>4.4348002358838269E-2</c:v>
                </c:pt>
                <c:pt idx="7">
                  <c:v>3.6358480757415837E-2</c:v>
                </c:pt>
                <c:pt idx="8">
                  <c:v>3.273065763212183E-2</c:v>
                </c:pt>
                <c:pt idx="9">
                  <c:v>2.9447078276261897E-2</c:v>
                </c:pt>
                <c:pt idx="10">
                  <c:v>2.608864822800817E-2</c:v>
                </c:pt>
                <c:pt idx="11">
                  <c:v>2.5838511053179667E-2</c:v>
                </c:pt>
                <c:pt idx="12">
                  <c:v>1.7525723791854644E-2</c:v>
                </c:pt>
                <c:pt idx="13">
                  <c:v>1.2423949742853133E-2</c:v>
                </c:pt>
                <c:pt idx="14">
                  <c:v>2.5508870214752569E-2</c:v>
                </c:pt>
                <c:pt idx="15">
                  <c:v>0.19122257053291536</c:v>
                </c:pt>
              </c:numCache>
            </c:numRef>
          </c:yVal>
          <c:smooth val="0"/>
          <c:extLst>
            <c:ext xmlns:c16="http://schemas.microsoft.com/office/drawing/2014/chart" uri="{C3380CC4-5D6E-409C-BE32-E72D297353CC}">
              <c16:uniqueId val="{00000000-0A5E-414A-9163-0CD0D9D948F3}"/>
            </c:ext>
          </c:extLst>
        </c:ser>
        <c:ser>
          <c:idx val="1"/>
          <c:order val="1"/>
          <c:tx>
            <c:strRef>
              <c:f>'(2)(i) OBD'!$E$8:$G$8</c:f>
              <c:strCache>
                <c:ptCount val="1"/>
                <c:pt idx="0">
                  <c:v>LDGT</c:v>
                </c:pt>
              </c:strCache>
            </c:strRef>
          </c:tx>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OBD'!$G$10:$G$25</c:f>
              <c:numCache>
                <c:formatCode>0.0%</c:formatCode>
                <c:ptCount val="16"/>
                <c:pt idx="0">
                  <c:v>0.17352972151594023</c:v>
                </c:pt>
                <c:pt idx="1">
                  <c:v>0.1354690433544099</c:v>
                </c:pt>
                <c:pt idx="2">
                  <c:v>0.11550808617173777</c:v>
                </c:pt>
                <c:pt idx="3">
                  <c:v>9.3718378603599134E-2</c:v>
                </c:pt>
                <c:pt idx="4">
                  <c:v>7.5014094912222717E-2</c:v>
                </c:pt>
                <c:pt idx="5">
                  <c:v>5.9109209409810612E-2</c:v>
                </c:pt>
                <c:pt idx="6">
                  <c:v>5.1062530694593766E-2</c:v>
                </c:pt>
                <c:pt idx="7">
                  <c:v>3.9465897322089064E-2</c:v>
                </c:pt>
                <c:pt idx="8">
                  <c:v>3.1916920731707314E-2</c:v>
                </c:pt>
                <c:pt idx="9">
                  <c:v>2.6803248235231676E-2</c:v>
                </c:pt>
                <c:pt idx="10">
                  <c:v>1.9861196567625323E-2</c:v>
                </c:pt>
                <c:pt idx="11">
                  <c:v>2.0915185661979838E-2</c:v>
                </c:pt>
                <c:pt idx="12">
                  <c:v>1.2195829906632481E-2</c:v>
                </c:pt>
                <c:pt idx="13">
                  <c:v>1.0036799968680878E-2</c:v>
                </c:pt>
                <c:pt idx="14">
                  <c:v>2.0889436991921074E-2</c:v>
                </c:pt>
                <c:pt idx="15">
                  <c:v>0.2595936794582393</c:v>
                </c:pt>
              </c:numCache>
            </c:numRef>
          </c:yVal>
          <c:smooth val="0"/>
          <c:extLst>
            <c:ext xmlns:c16="http://schemas.microsoft.com/office/drawing/2014/chart" uri="{C3380CC4-5D6E-409C-BE32-E72D297353CC}">
              <c16:uniqueId val="{00000001-0A5E-414A-9163-0CD0D9D948F3}"/>
            </c:ext>
          </c:extLst>
        </c:ser>
        <c:ser>
          <c:idx val="2"/>
          <c:order val="2"/>
          <c:tx>
            <c:strRef>
              <c:f>'(2)(i) OBD'!$H$8:$J$8</c:f>
              <c:strCache>
                <c:ptCount val="1"/>
                <c:pt idx="0">
                  <c:v>MDGV</c:v>
                </c:pt>
              </c:strCache>
            </c:strRef>
          </c:tx>
          <c:xVal>
            <c:numRef>
              <c:f>'(2)(i) OBD'!$A$10:$A$25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'(2)(i) OBD'!$J$10:$J$25</c:f>
              <c:numCache>
                <c:formatCode>0.0%</c:formatCode>
                <c:ptCount val="16"/>
                <c:pt idx="5">
                  <c:v>0.11820059674087675</c:v>
                </c:pt>
                <c:pt idx="6">
                  <c:v>0.11541804276029898</c:v>
                </c:pt>
                <c:pt idx="7">
                  <c:v>0.10209517045454546</c:v>
                </c:pt>
                <c:pt idx="8">
                  <c:v>8.967832773746344E-2</c:v>
                </c:pt>
                <c:pt idx="9">
                  <c:v>6.7206562894404714E-2</c:v>
                </c:pt>
                <c:pt idx="10">
                  <c:v>5.2637562528422013E-2</c:v>
                </c:pt>
                <c:pt idx="11">
                  <c:v>3.5828410961557082E-2</c:v>
                </c:pt>
                <c:pt idx="12">
                  <c:v>2.8533214444939812E-2</c:v>
                </c:pt>
                <c:pt idx="13">
                  <c:v>1.852958756724447E-2</c:v>
                </c:pt>
                <c:pt idx="14">
                  <c:v>4.3694141012909631E-2</c:v>
                </c:pt>
                <c:pt idx="15">
                  <c:v>0.375</c:v>
                </c:pt>
              </c:numCache>
            </c:numRef>
          </c:yVal>
          <c:smooth val="0"/>
          <c:extLst>
            <c:ext xmlns:c16="http://schemas.microsoft.com/office/drawing/2014/chart" uri="{C3380CC4-5D6E-409C-BE32-E72D297353CC}">
              <c16:uniqueId val="{00000002-0A5E-414A-9163-0CD0D9D948F3}"/>
            </c:ext>
          </c:extLst>
        </c:ser>
        <c:dLbls>
          <c:showLegendKey val="0"/>
          <c:showVal val="0"/>
          <c:showCatName val="0"/>
          <c:showSerName val="0"/>
          <c:showPercent val="0"/>
          <c:showBubbleSize val="0"/>
        </c:dLbls>
        <c:axId val="84853504"/>
        <c:axId val="84855424"/>
      </c:scatterChart>
      <c:valAx>
        <c:axId val="84853504"/>
        <c:scaling>
          <c:orientation val="minMax"/>
          <c:max val="2018"/>
          <c:min val="2003"/>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4855424"/>
        <c:crosses val="autoZero"/>
        <c:crossBetween val="midCat"/>
        <c:majorUnit val="1"/>
      </c:valAx>
      <c:valAx>
        <c:axId val="84855424"/>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84853504"/>
        <c:crosses val="autoZero"/>
        <c:crossBetween val="midCat"/>
        <c:majorUnit val="5.000000000000001E-2"/>
      </c:valAx>
    </c:plotArea>
    <c:legend>
      <c:legendPos val="r"/>
      <c:layout>
        <c:manualLayout>
          <c:xMode val="edge"/>
          <c:yMode val="edge"/>
          <c:x val="0.71360144338393761"/>
          <c:y val="0.22031294681515193"/>
          <c:w val="0.10003426987230628"/>
          <c:h val="0.1681090701173088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34.xml"/><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a:extLst>
            <a:ext uri="{FF2B5EF4-FFF2-40B4-BE49-F238E27FC236}">
              <a16:creationId xmlns:a16="http://schemas.microsoft.com/office/drawing/2014/main" id="{00000000-0008-0000-0000-000007040000}"/>
            </a:ext>
          </a:extLst>
        </xdr:cNvPr>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26</xdr:row>
      <xdr:rowOff>104775</xdr:rowOff>
    </xdr:from>
    <xdr:to>
      <xdr:col>16</xdr:col>
      <xdr:colOff>12700</xdr:colOff>
      <xdr:row>60</xdr:row>
      <xdr:rowOff>76200</xdr:rowOff>
    </xdr:to>
    <xdr:graphicFrame macro="">
      <xdr:nvGraphicFramePr>
        <xdr:cNvPr id="24583" name="Chart 1">
          <a:extLst>
            <a:ext uri="{FF2B5EF4-FFF2-40B4-BE49-F238E27FC236}">
              <a16:creationId xmlns:a16="http://schemas.microsoft.com/office/drawing/2014/main" id="{00000000-0008-0000-0A00-000007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123825</xdr:rowOff>
    </xdr:from>
    <xdr:to>
      <xdr:col>16</xdr:col>
      <xdr:colOff>12700</xdr:colOff>
      <xdr:row>96</xdr:row>
      <xdr:rowOff>85725</xdr:rowOff>
    </xdr:to>
    <xdr:graphicFrame macro="">
      <xdr:nvGraphicFramePr>
        <xdr:cNvPr id="24584" name="Chart 2">
          <a:extLst>
            <a:ext uri="{FF2B5EF4-FFF2-40B4-BE49-F238E27FC236}">
              <a16:creationId xmlns:a16="http://schemas.microsoft.com/office/drawing/2014/main" id="{00000000-0008-0000-0A00-000008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26</xdr:row>
      <xdr:rowOff>9525</xdr:rowOff>
    </xdr:from>
    <xdr:to>
      <xdr:col>15</xdr:col>
      <xdr:colOff>508000</xdr:colOff>
      <xdr:row>60</xdr:row>
      <xdr:rowOff>0</xdr:rowOff>
    </xdr:to>
    <xdr:graphicFrame macro="">
      <xdr:nvGraphicFramePr>
        <xdr:cNvPr id="27655" name="Chart 1">
          <a:extLst>
            <a:ext uri="{FF2B5EF4-FFF2-40B4-BE49-F238E27FC236}">
              <a16:creationId xmlns:a16="http://schemas.microsoft.com/office/drawing/2014/main" id="{00000000-0008-0000-0B00-000007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161925</xdr:rowOff>
    </xdr:from>
    <xdr:to>
      <xdr:col>16</xdr:col>
      <xdr:colOff>12700</xdr:colOff>
      <xdr:row>96</xdr:row>
      <xdr:rowOff>152400</xdr:rowOff>
    </xdr:to>
    <xdr:graphicFrame macro="">
      <xdr:nvGraphicFramePr>
        <xdr:cNvPr id="27656" name="Chart 2">
          <a:extLst>
            <a:ext uri="{FF2B5EF4-FFF2-40B4-BE49-F238E27FC236}">
              <a16:creationId xmlns:a16="http://schemas.microsoft.com/office/drawing/2014/main" id="{00000000-0008-0000-0B00-000008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graphicFrame macro="">
      <xdr:nvGraphicFramePr>
        <xdr:cNvPr id="30727" name="Chart 1">
          <a:extLst>
            <a:ext uri="{FF2B5EF4-FFF2-40B4-BE49-F238E27FC236}">
              <a16:creationId xmlns:a16="http://schemas.microsoft.com/office/drawing/2014/main" id="{00000000-0008-0000-0C00-000007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30728" name="Chart 2">
          <a:extLst>
            <a:ext uri="{FF2B5EF4-FFF2-40B4-BE49-F238E27FC236}">
              <a16:creationId xmlns:a16="http://schemas.microsoft.com/office/drawing/2014/main" id="{00000000-0008-0000-0C00-000008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619125</xdr:colOff>
      <xdr:row>28</xdr:row>
      <xdr:rowOff>0</xdr:rowOff>
    </xdr:from>
    <xdr:to>
      <xdr:col>11</xdr:col>
      <xdr:colOff>590550</xdr:colOff>
      <xdr:row>28</xdr:row>
      <xdr:rowOff>0</xdr:rowOff>
    </xdr:to>
    <xdr:graphicFrame macro="">
      <xdr:nvGraphicFramePr>
        <xdr:cNvPr id="33799" name="Chart 1">
          <a:extLst>
            <a:ext uri="{FF2B5EF4-FFF2-40B4-BE49-F238E27FC236}">
              <a16:creationId xmlns:a16="http://schemas.microsoft.com/office/drawing/2014/main" id="{00000000-0008-0000-0E00-000007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28</xdr:row>
      <xdr:rowOff>0</xdr:rowOff>
    </xdr:from>
    <xdr:to>
      <xdr:col>12</xdr:col>
      <xdr:colOff>9525</xdr:colOff>
      <xdr:row>28</xdr:row>
      <xdr:rowOff>0</xdr:rowOff>
    </xdr:to>
    <xdr:graphicFrame macro="">
      <xdr:nvGraphicFramePr>
        <xdr:cNvPr id="33800" name="Chart 2">
          <a:extLst>
            <a:ext uri="{FF2B5EF4-FFF2-40B4-BE49-F238E27FC236}">
              <a16:creationId xmlns:a16="http://schemas.microsoft.com/office/drawing/2014/main" id="{00000000-0008-0000-0E00-000008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31</xdr:row>
      <xdr:rowOff>104775</xdr:rowOff>
    </xdr:from>
    <xdr:to>
      <xdr:col>12</xdr:col>
      <xdr:colOff>171450</xdr:colOff>
      <xdr:row>57</xdr:row>
      <xdr:rowOff>133350</xdr:rowOff>
    </xdr:to>
    <xdr:graphicFrame macro="">
      <xdr:nvGraphicFramePr>
        <xdr:cNvPr id="36871" name="Chart 1">
          <a:extLst>
            <a:ext uri="{FF2B5EF4-FFF2-40B4-BE49-F238E27FC236}">
              <a16:creationId xmlns:a16="http://schemas.microsoft.com/office/drawing/2014/main" id="{00000000-0008-0000-0F00-000007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36872" name="Chart 2">
          <a:extLst>
            <a:ext uri="{FF2B5EF4-FFF2-40B4-BE49-F238E27FC236}">
              <a16:creationId xmlns:a16="http://schemas.microsoft.com/office/drawing/2014/main" id="{00000000-0008-0000-0F00-000008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104775</xdr:rowOff>
    </xdr:from>
    <xdr:to>
      <xdr:col>12</xdr:col>
      <xdr:colOff>171450</xdr:colOff>
      <xdr:row>57</xdr:row>
      <xdr:rowOff>133350</xdr:rowOff>
    </xdr:to>
    <xdr:graphicFrame macro="">
      <xdr:nvGraphicFramePr>
        <xdr:cNvPr id="4" name="Chart 1">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5" name="Chart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31</xdr:row>
      <xdr:rowOff>104775</xdr:rowOff>
    </xdr:from>
    <xdr:to>
      <xdr:col>12</xdr:col>
      <xdr:colOff>171450</xdr:colOff>
      <xdr:row>57</xdr:row>
      <xdr:rowOff>133350</xdr:rowOff>
    </xdr:to>
    <xdr:graphicFrame macro="">
      <xdr:nvGraphicFramePr>
        <xdr:cNvPr id="6" name="Chart 1">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7" name="Chart 2">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31</xdr:row>
      <xdr:rowOff>104775</xdr:rowOff>
    </xdr:from>
    <xdr:to>
      <xdr:col>12</xdr:col>
      <xdr:colOff>171450</xdr:colOff>
      <xdr:row>57</xdr:row>
      <xdr:rowOff>133350</xdr:rowOff>
    </xdr:to>
    <xdr:graphicFrame macro="">
      <xdr:nvGraphicFramePr>
        <xdr:cNvPr id="8" name="Chart 1">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9" name="Chart 2">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25</xdr:row>
      <xdr:rowOff>76200</xdr:rowOff>
    </xdr:from>
    <xdr:to>
      <xdr:col>13</xdr:col>
      <xdr:colOff>419100</xdr:colOff>
      <xdr:row>60</xdr:row>
      <xdr:rowOff>76200</xdr:rowOff>
    </xdr:to>
    <xdr:graphicFrame macro="">
      <xdr:nvGraphicFramePr>
        <xdr:cNvPr id="39943" name="Chart 1">
          <a:extLst>
            <a:ext uri="{FF2B5EF4-FFF2-40B4-BE49-F238E27FC236}">
              <a16:creationId xmlns:a16="http://schemas.microsoft.com/office/drawing/2014/main" id="{00000000-0008-0000-1000-000007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63</xdr:row>
      <xdr:rowOff>0</xdr:rowOff>
    </xdr:from>
    <xdr:to>
      <xdr:col>13</xdr:col>
      <xdr:colOff>466725</xdr:colOff>
      <xdr:row>99</xdr:row>
      <xdr:rowOff>38100</xdr:rowOff>
    </xdr:to>
    <xdr:graphicFrame macro="">
      <xdr:nvGraphicFramePr>
        <xdr:cNvPr id="39944" name="Chart 2">
          <a:extLst>
            <a:ext uri="{FF2B5EF4-FFF2-40B4-BE49-F238E27FC236}">
              <a16:creationId xmlns:a16="http://schemas.microsoft.com/office/drawing/2014/main" id="{00000000-0008-0000-1000-000008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733425</xdr:colOff>
      <xdr:row>25</xdr:row>
      <xdr:rowOff>9525</xdr:rowOff>
    </xdr:from>
    <xdr:to>
      <xdr:col>15</xdr:col>
      <xdr:colOff>114300</xdr:colOff>
      <xdr:row>59</xdr:row>
      <xdr:rowOff>57150</xdr:rowOff>
    </xdr:to>
    <xdr:graphicFrame macro="">
      <xdr:nvGraphicFramePr>
        <xdr:cNvPr id="43015" name="Chart 1">
          <a:extLst>
            <a:ext uri="{FF2B5EF4-FFF2-40B4-BE49-F238E27FC236}">
              <a16:creationId xmlns:a16="http://schemas.microsoft.com/office/drawing/2014/main" id="{00000000-0008-0000-1100-000007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59</xdr:row>
      <xdr:rowOff>85725</xdr:rowOff>
    </xdr:from>
    <xdr:to>
      <xdr:col>15</xdr:col>
      <xdr:colOff>114300</xdr:colOff>
      <xdr:row>94</xdr:row>
      <xdr:rowOff>0</xdr:rowOff>
    </xdr:to>
    <xdr:graphicFrame macro="">
      <xdr:nvGraphicFramePr>
        <xdr:cNvPr id="43016" name="Chart 2">
          <a:extLst>
            <a:ext uri="{FF2B5EF4-FFF2-40B4-BE49-F238E27FC236}">
              <a16:creationId xmlns:a16="http://schemas.microsoft.com/office/drawing/2014/main" id="{00000000-0008-0000-1100-000008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426027</xdr:colOff>
      <xdr:row>29</xdr:row>
      <xdr:rowOff>70139</xdr:rowOff>
    </xdr:from>
    <xdr:to>
      <xdr:col>14</xdr:col>
      <xdr:colOff>264102</xdr:colOff>
      <xdr:row>62</xdr:row>
      <xdr:rowOff>30307</xdr:rowOff>
    </xdr:to>
    <xdr:graphicFrame macro="">
      <xdr:nvGraphicFramePr>
        <xdr:cNvPr id="46084" name="Chart 2">
          <a:extLst>
            <a:ext uri="{FF2B5EF4-FFF2-40B4-BE49-F238E27FC236}">
              <a16:creationId xmlns:a16="http://schemas.microsoft.com/office/drawing/2014/main" id="{00000000-0008-0000-1200-000004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297</xdr:row>
      <xdr:rowOff>0</xdr:rowOff>
    </xdr:from>
    <xdr:to>
      <xdr:col>4</xdr:col>
      <xdr:colOff>22411</xdr:colOff>
      <xdr:row>325</xdr:row>
      <xdr:rowOff>11206</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26</xdr:row>
      <xdr:rowOff>0</xdr:rowOff>
    </xdr:from>
    <xdr:to>
      <xdr:col>10</xdr:col>
      <xdr:colOff>0</xdr:colOff>
      <xdr:row>26</xdr:row>
      <xdr:rowOff>0</xdr:rowOff>
    </xdr:to>
    <xdr:graphicFrame macro="">
      <xdr:nvGraphicFramePr>
        <xdr:cNvPr id="48135" name="Chart 5">
          <a:extLst>
            <a:ext uri="{FF2B5EF4-FFF2-40B4-BE49-F238E27FC236}">
              <a16:creationId xmlns:a16="http://schemas.microsoft.com/office/drawing/2014/main" id="{00000000-0008-0000-1300-000007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10</xdr:col>
      <xdr:colOff>0</xdr:colOff>
      <xdr:row>26</xdr:row>
      <xdr:rowOff>0</xdr:rowOff>
    </xdr:to>
    <xdr:graphicFrame macro="">
      <xdr:nvGraphicFramePr>
        <xdr:cNvPr id="48136" name="Chart 6">
          <a:extLst>
            <a:ext uri="{FF2B5EF4-FFF2-40B4-BE49-F238E27FC236}">
              <a16:creationId xmlns:a16="http://schemas.microsoft.com/office/drawing/2014/main" id="{00000000-0008-0000-1300-000008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14</xdr:col>
      <xdr:colOff>588818</xdr:colOff>
      <xdr:row>28</xdr:row>
      <xdr:rowOff>0</xdr:rowOff>
    </xdr:from>
    <xdr:ext cx="184731" cy="264560"/>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10425545" y="1113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0</xdr:colOff>
      <xdr:row>26</xdr:row>
      <xdr:rowOff>0</xdr:rowOff>
    </xdr:from>
    <xdr:to>
      <xdr:col>14</xdr:col>
      <xdr:colOff>161925</xdr:colOff>
      <xdr:row>61</xdr:row>
      <xdr:rowOff>9525</xdr:rowOff>
    </xdr:to>
    <xdr:graphicFrame macro="">
      <xdr:nvGraphicFramePr>
        <xdr:cNvPr id="51207" name="Chart 1">
          <a:extLst>
            <a:ext uri="{FF2B5EF4-FFF2-40B4-BE49-F238E27FC236}">
              <a16:creationId xmlns:a16="http://schemas.microsoft.com/office/drawing/2014/main" id="{00000000-0008-0000-1400-000007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9525</xdr:rowOff>
    </xdr:from>
    <xdr:to>
      <xdr:col>14</xdr:col>
      <xdr:colOff>180975</xdr:colOff>
      <xdr:row>97</xdr:row>
      <xdr:rowOff>0</xdr:rowOff>
    </xdr:to>
    <xdr:graphicFrame macro="">
      <xdr:nvGraphicFramePr>
        <xdr:cNvPr id="51208" name="Chart 2">
          <a:extLst>
            <a:ext uri="{FF2B5EF4-FFF2-40B4-BE49-F238E27FC236}">
              <a16:creationId xmlns:a16="http://schemas.microsoft.com/office/drawing/2014/main" id="{00000000-0008-0000-1400-000008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60</xdr:row>
      <xdr:rowOff>9525</xdr:rowOff>
    </xdr:from>
    <xdr:to>
      <xdr:col>14</xdr:col>
      <xdr:colOff>38100</xdr:colOff>
      <xdr:row>97</xdr:row>
      <xdr:rowOff>123825</xdr:rowOff>
    </xdr:to>
    <xdr:graphicFrame macro="">
      <xdr:nvGraphicFramePr>
        <xdr:cNvPr id="54279" name="Chart 2">
          <a:extLst>
            <a:ext uri="{FF2B5EF4-FFF2-40B4-BE49-F238E27FC236}">
              <a16:creationId xmlns:a16="http://schemas.microsoft.com/office/drawing/2014/main" id="{00000000-0008-0000-1500-000007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76200</xdr:rowOff>
    </xdr:from>
    <xdr:to>
      <xdr:col>14</xdr:col>
      <xdr:colOff>57150</xdr:colOff>
      <xdr:row>58</xdr:row>
      <xdr:rowOff>104775</xdr:rowOff>
    </xdr:to>
    <xdr:graphicFrame macro="">
      <xdr:nvGraphicFramePr>
        <xdr:cNvPr id="54280" name="Chart 3">
          <a:extLst>
            <a:ext uri="{FF2B5EF4-FFF2-40B4-BE49-F238E27FC236}">
              <a16:creationId xmlns:a16="http://schemas.microsoft.com/office/drawing/2014/main" id="{00000000-0008-0000-1500-000008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65</xdr:row>
      <xdr:rowOff>0</xdr:rowOff>
    </xdr:from>
    <xdr:to>
      <xdr:col>14</xdr:col>
      <xdr:colOff>447675</xdr:colOff>
      <xdr:row>100</xdr:row>
      <xdr:rowOff>123825</xdr:rowOff>
    </xdr:to>
    <xdr:graphicFrame macro="">
      <xdr:nvGraphicFramePr>
        <xdr:cNvPr id="57351" name="Chart 4">
          <a:extLst>
            <a:ext uri="{FF2B5EF4-FFF2-40B4-BE49-F238E27FC236}">
              <a16:creationId xmlns:a16="http://schemas.microsoft.com/office/drawing/2014/main" id="{00000000-0008-0000-1600-000007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14</xdr:col>
      <xdr:colOff>438150</xdr:colOff>
      <xdr:row>63</xdr:row>
      <xdr:rowOff>142875</xdr:rowOff>
    </xdr:to>
    <xdr:graphicFrame macro="">
      <xdr:nvGraphicFramePr>
        <xdr:cNvPr id="57352" name="Chart 5">
          <a:extLst>
            <a:ext uri="{FF2B5EF4-FFF2-40B4-BE49-F238E27FC236}">
              <a16:creationId xmlns:a16="http://schemas.microsoft.com/office/drawing/2014/main" id="{00000000-0008-0000-1600-000008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9525</xdr:colOff>
      <xdr:row>63</xdr:row>
      <xdr:rowOff>161925</xdr:rowOff>
    </xdr:from>
    <xdr:to>
      <xdr:col>14</xdr:col>
      <xdr:colOff>371475</xdr:colOff>
      <xdr:row>98</xdr:row>
      <xdr:rowOff>114300</xdr:rowOff>
    </xdr:to>
    <xdr:graphicFrame macro="">
      <xdr:nvGraphicFramePr>
        <xdr:cNvPr id="60423" name="Chart 2">
          <a:extLst>
            <a:ext uri="{FF2B5EF4-FFF2-40B4-BE49-F238E27FC236}">
              <a16:creationId xmlns:a16="http://schemas.microsoft.com/office/drawing/2014/main" id="{00000000-0008-0000-1700-000007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60424" name="Chart 3">
          <a:extLst>
            <a:ext uri="{FF2B5EF4-FFF2-40B4-BE49-F238E27FC236}">
              <a16:creationId xmlns:a16="http://schemas.microsoft.com/office/drawing/2014/main" id="{00000000-0008-0000-1700-000008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161925</xdr:rowOff>
    </xdr:from>
    <xdr:to>
      <xdr:col>14</xdr:col>
      <xdr:colOff>371475</xdr:colOff>
      <xdr:row>98</xdr:row>
      <xdr:rowOff>114300</xdr:rowOff>
    </xdr:to>
    <xdr:graphicFrame macro="">
      <xdr:nvGraphicFramePr>
        <xdr:cNvPr id="4" name="Chart 2">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5" name="Chart 3">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8.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67235</xdr:colOff>
      <xdr:row>50</xdr:row>
      <xdr:rowOff>147998</xdr:rowOff>
    </xdr:from>
    <xdr:to>
      <xdr:col>10</xdr:col>
      <xdr:colOff>0</xdr:colOff>
      <xdr:row>72</xdr:row>
      <xdr:rowOff>138473</xdr:rowOff>
    </xdr:to>
    <xdr:graphicFrame macro="">
      <xdr:nvGraphicFramePr>
        <xdr:cNvPr id="6148" name="Chart 4">
          <a:extLst>
            <a:ext uri="{FF2B5EF4-FFF2-40B4-BE49-F238E27FC236}">
              <a16:creationId xmlns:a16="http://schemas.microsoft.com/office/drawing/2014/main" id="{00000000-0008-0000-0400-00000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45</xdr:row>
      <xdr:rowOff>104774</xdr:rowOff>
    </xdr:from>
    <xdr:to>
      <xdr:col>9</xdr:col>
      <xdr:colOff>561975</xdr:colOff>
      <xdr:row>70</xdr:row>
      <xdr:rowOff>84364</xdr:rowOff>
    </xdr:to>
    <xdr:graphicFrame macro="">
      <xdr:nvGraphicFramePr>
        <xdr:cNvPr id="8196" name="Chart 8">
          <a:extLst>
            <a:ext uri="{FF2B5EF4-FFF2-40B4-BE49-F238E27FC236}">
              <a16:creationId xmlns:a16="http://schemas.microsoft.com/office/drawing/2014/main" id="{00000000-0008-0000-0500-00000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26</xdr:row>
      <xdr:rowOff>114300</xdr:rowOff>
    </xdr:from>
    <xdr:to>
      <xdr:col>11</xdr:col>
      <xdr:colOff>523875</xdr:colOff>
      <xdr:row>49</xdr:row>
      <xdr:rowOff>85725</xdr:rowOff>
    </xdr:to>
    <xdr:graphicFrame macro="">
      <xdr:nvGraphicFramePr>
        <xdr:cNvPr id="10256" name="Chart 1">
          <a:extLst>
            <a:ext uri="{FF2B5EF4-FFF2-40B4-BE49-F238E27FC236}">
              <a16:creationId xmlns:a16="http://schemas.microsoft.com/office/drawing/2014/main" id="{00000000-0008-0000-0600-00001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247650</xdr:rowOff>
    </xdr:from>
    <xdr:to>
      <xdr:col>11</xdr:col>
      <xdr:colOff>523875</xdr:colOff>
      <xdr:row>72</xdr:row>
      <xdr:rowOff>66675</xdr:rowOff>
    </xdr:to>
    <xdr:graphicFrame macro="">
      <xdr:nvGraphicFramePr>
        <xdr:cNvPr id="10257" name="Chart 2">
          <a:extLst>
            <a:ext uri="{FF2B5EF4-FFF2-40B4-BE49-F238E27FC236}">
              <a16:creationId xmlns:a16="http://schemas.microsoft.com/office/drawing/2014/main" id="{00000000-0008-0000-0600-00001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26</xdr:row>
      <xdr:rowOff>142875</xdr:rowOff>
    </xdr:from>
    <xdr:to>
      <xdr:col>25</xdr:col>
      <xdr:colOff>523875</xdr:colOff>
      <xdr:row>49</xdr:row>
      <xdr:rowOff>114300</xdr:rowOff>
    </xdr:to>
    <xdr:graphicFrame macro="">
      <xdr:nvGraphicFramePr>
        <xdr:cNvPr id="10258" name="Chart 9">
          <a:extLst>
            <a:ext uri="{FF2B5EF4-FFF2-40B4-BE49-F238E27FC236}">
              <a16:creationId xmlns:a16="http://schemas.microsoft.com/office/drawing/2014/main" id="{00000000-0008-0000-0600-00001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9525</xdr:colOff>
      <xdr:row>49</xdr:row>
      <xdr:rowOff>219075</xdr:rowOff>
    </xdr:from>
    <xdr:to>
      <xdr:col>25</xdr:col>
      <xdr:colOff>542925</xdr:colOff>
      <xdr:row>72</xdr:row>
      <xdr:rowOff>47625</xdr:rowOff>
    </xdr:to>
    <xdr:graphicFrame macro="">
      <xdr:nvGraphicFramePr>
        <xdr:cNvPr id="10259" name="Chart 11">
          <a:extLst>
            <a:ext uri="{FF2B5EF4-FFF2-40B4-BE49-F238E27FC236}">
              <a16:creationId xmlns:a16="http://schemas.microsoft.com/office/drawing/2014/main" id="{00000000-0008-0000-0600-000013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142875</xdr:colOff>
      <xdr:row>43</xdr:row>
      <xdr:rowOff>0</xdr:rowOff>
    </xdr:from>
    <xdr:to>
      <xdr:col>17</xdr:col>
      <xdr:colOff>114300</xdr:colOff>
      <xdr:row>43</xdr:row>
      <xdr:rowOff>0</xdr:rowOff>
    </xdr:to>
    <xdr:graphicFrame macro="">
      <xdr:nvGraphicFramePr>
        <xdr:cNvPr id="10260" name="Chart 13">
          <a:extLst>
            <a:ext uri="{FF2B5EF4-FFF2-40B4-BE49-F238E27FC236}">
              <a16:creationId xmlns:a16="http://schemas.microsoft.com/office/drawing/2014/main" id="{00000000-0008-0000-0600-00001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26</xdr:row>
      <xdr:rowOff>114300</xdr:rowOff>
    </xdr:from>
    <xdr:to>
      <xdr:col>11</xdr:col>
      <xdr:colOff>523875</xdr:colOff>
      <xdr:row>49</xdr:row>
      <xdr:rowOff>85725</xdr:rowOff>
    </xdr:to>
    <xdr:graphicFrame macro="">
      <xdr:nvGraphicFramePr>
        <xdr:cNvPr id="7" name="Chart 1">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49</xdr:row>
      <xdr:rowOff>247650</xdr:rowOff>
    </xdr:from>
    <xdr:to>
      <xdr:col>11</xdr:col>
      <xdr:colOff>523875</xdr:colOff>
      <xdr:row>72</xdr:row>
      <xdr:rowOff>66675</xdr:rowOff>
    </xdr:to>
    <xdr:graphicFrame macro="">
      <xdr:nvGraphicFramePr>
        <xdr:cNvPr id="8" name="Chart 2">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26</xdr:row>
      <xdr:rowOff>142875</xdr:rowOff>
    </xdr:from>
    <xdr:to>
      <xdr:col>25</xdr:col>
      <xdr:colOff>523875</xdr:colOff>
      <xdr:row>49</xdr:row>
      <xdr:rowOff>114300</xdr:rowOff>
    </xdr:to>
    <xdr:graphicFrame macro="">
      <xdr:nvGraphicFramePr>
        <xdr:cNvPr id="9" name="Chart 9">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xdr:colOff>
      <xdr:row>49</xdr:row>
      <xdr:rowOff>219075</xdr:rowOff>
    </xdr:from>
    <xdr:to>
      <xdr:col>25</xdr:col>
      <xdr:colOff>542925</xdr:colOff>
      <xdr:row>72</xdr:row>
      <xdr:rowOff>47625</xdr:rowOff>
    </xdr:to>
    <xdr:graphicFrame macro="">
      <xdr:nvGraphicFramePr>
        <xdr:cNvPr id="10" name="Chart 11">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142875</xdr:colOff>
      <xdr:row>43</xdr:row>
      <xdr:rowOff>0</xdr:rowOff>
    </xdr:from>
    <xdr:to>
      <xdr:col>17</xdr:col>
      <xdr:colOff>114300</xdr:colOff>
      <xdr:row>43</xdr:row>
      <xdr:rowOff>0</xdr:rowOff>
    </xdr:to>
    <xdr:graphicFrame macro="">
      <xdr:nvGraphicFramePr>
        <xdr:cNvPr id="11" name="Chart 13">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32</xdr:row>
      <xdr:rowOff>9525</xdr:rowOff>
    </xdr:from>
    <xdr:to>
      <xdr:col>8</xdr:col>
      <xdr:colOff>685800</xdr:colOff>
      <xdr:row>57</xdr:row>
      <xdr:rowOff>28575</xdr:rowOff>
    </xdr:to>
    <xdr:graphicFrame macro="">
      <xdr:nvGraphicFramePr>
        <xdr:cNvPr id="16388" name="Chart 1">
          <a:extLst>
            <a:ext uri="{FF2B5EF4-FFF2-40B4-BE49-F238E27FC236}">
              <a16:creationId xmlns:a16="http://schemas.microsoft.com/office/drawing/2014/main" id="{00000000-0008-0000-0700-000004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51</xdr:row>
      <xdr:rowOff>89647</xdr:rowOff>
    </xdr:from>
    <xdr:to>
      <xdr:col>11</xdr:col>
      <xdr:colOff>485775</xdr:colOff>
      <xdr:row>76</xdr:row>
      <xdr:rowOff>28014</xdr:rowOff>
    </xdr:to>
    <xdr:graphicFrame macro="">
      <xdr:nvGraphicFramePr>
        <xdr:cNvPr id="18439" name="Chart 2">
          <a:extLst>
            <a:ext uri="{FF2B5EF4-FFF2-40B4-BE49-F238E27FC236}">
              <a16:creationId xmlns:a16="http://schemas.microsoft.com/office/drawing/2014/main" id="{00000000-0008-0000-0800-000007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79</xdr:row>
      <xdr:rowOff>47064</xdr:rowOff>
    </xdr:from>
    <xdr:to>
      <xdr:col>12</xdr:col>
      <xdr:colOff>0</xdr:colOff>
      <xdr:row>104</xdr:row>
      <xdr:rowOff>146796</xdr:rowOff>
    </xdr:to>
    <xdr:graphicFrame macro="">
      <xdr:nvGraphicFramePr>
        <xdr:cNvPr id="18440" name="Chart 3">
          <a:extLst>
            <a:ext uri="{FF2B5EF4-FFF2-40B4-BE49-F238E27FC236}">
              <a16:creationId xmlns:a16="http://schemas.microsoft.com/office/drawing/2014/main" id="{00000000-0008-0000-0800-000008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142875</xdr:rowOff>
    </xdr:from>
    <xdr:to>
      <xdr:col>18</xdr:col>
      <xdr:colOff>469900</xdr:colOff>
      <xdr:row>61</xdr:row>
      <xdr:rowOff>114300</xdr:rowOff>
    </xdr:to>
    <xdr:graphicFrame macro="">
      <xdr:nvGraphicFramePr>
        <xdr:cNvPr id="21511" name="Chart 1">
          <a:extLst>
            <a:ext uri="{FF2B5EF4-FFF2-40B4-BE49-F238E27FC236}">
              <a16:creationId xmlns:a16="http://schemas.microsoft.com/office/drawing/2014/main" id="{00000000-0008-0000-0900-000007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19</xdr:col>
      <xdr:colOff>0</xdr:colOff>
      <xdr:row>97</xdr:row>
      <xdr:rowOff>85725</xdr:rowOff>
    </xdr:to>
    <xdr:graphicFrame macro="">
      <xdr:nvGraphicFramePr>
        <xdr:cNvPr id="21512" name="Chart 2">
          <a:extLst>
            <a:ext uri="{FF2B5EF4-FFF2-40B4-BE49-F238E27FC236}">
              <a16:creationId xmlns:a16="http://schemas.microsoft.com/office/drawing/2014/main" id="{00000000-0008-0000-0900-000008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Winter-T-BWP-I&amp;M\General\EPA\AnnualReports\EPA2016AnnualReport\FINAL%20DRAFT%20FOR%20MGT%20REVIEW\WorkingCopy_2016_Annual_EPA_Attachment_B_Test_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ral\EPA\AnnualReports\EPA2017AnnualReport\Reports\2017_Annual_EPA_Attachment_B_Test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A"/>
      <sheetName val="xtra"/>
      <sheetName val="xtra calcs for report text "/>
      <sheetName val="Table of Contents"/>
      <sheetName val="(1) VINs tested"/>
      <sheetName val="(1) Total Tests"/>
      <sheetName val="(2)(i) OBD"/>
      <sheetName val="Initial gasoline "/>
      <sheetName val="(2)(i) Opacity"/>
      <sheetName val="(2)(ii) OBD"/>
      <sheetName val="(2)(iii) OBD"/>
      <sheetName val="(2)(iv) OBD"/>
      <sheetName val="(2)(v) Waivers"/>
      <sheetName val="NoKnownOut_InitialFailed_Paul"/>
      <sheetName val="(2)(v) Hardship Extensions"/>
      <sheetName val="(2)(vi) No Outcome"/>
      <sheetName val="(2)(xi) Pass OBD"/>
      <sheetName val="(2)(xii) Fail OBD"/>
      <sheetName val="(2)(xix) MIL on no DTCs"/>
      <sheetName val="(2)(xx) MIL off w  DTCs"/>
      <sheetName val="(2)(xxi) MIL on w DTCs "/>
      <sheetName val="(2)(xxii) MIL off no DTCs "/>
      <sheetName val="(2)(xxiii) Not Ready Failures"/>
      <sheetName val="(2)(xxiii) Not Ready Turnaways"/>
      <sheetName val="Alternative OBD Tests"/>
      <sheetName val="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1">
          <cell r="B11" t="str">
            <v>LDGV</v>
          </cell>
          <cell r="E11" t="str">
            <v>LDGT</v>
          </cell>
        </row>
        <row r="13">
          <cell r="A13">
            <v>2002</v>
          </cell>
          <cell r="B13">
            <v>6170</v>
          </cell>
          <cell r="D13">
            <v>7.792470225691156E-2</v>
          </cell>
          <cell r="E13">
            <v>1016</v>
          </cell>
          <cell r="G13">
            <v>1.6995935027350743E-2</v>
          </cell>
        </row>
        <row r="14">
          <cell r="A14">
            <v>2003</v>
          </cell>
          <cell r="B14">
            <v>3517</v>
          </cell>
          <cell r="D14">
            <v>3.6942113168702669E-2</v>
          </cell>
          <cell r="E14">
            <v>605</v>
          </cell>
          <cell r="G14">
            <v>8.1629899480537005E-3</v>
          </cell>
        </row>
        <row r="15">
          <cell r="A15">
            <v>2004</v>
          </cell>
          <cell r="B15">
            <v>3172</v>
          </cell>
          <cell r="D15">
            <v>3.0711733780002519E-2</v>
          </cell>
          <cell r="E15">
            <v>600</v>
          </cell>
          <cell r="G15">
            <v>5.9586469898901626E-3</v>
          </cell>
        </row>
        <row r="16">
          <cell r="A16">
            <v>2005</v>
          </cell>
          <cell r="B16">
            <v>2816</v>
          </cell>
          <cell r="D16">
            <v>2.3658298887656685E-2</v>
          </cell>
          <cell r="E16">
            <v>442</v>
          </cell>
          <cell r="G16">
            <v>4.1660775719873696E-3</v>
          </cell>
        </row>
        <row r="17">
          <cell r="A17">
            <v>2006</v>
          </cell>
          <cell r="B17">
            <v>2094</v>
          </cell>
          <cell r="D17">
            <v>1.7766239055182244E-2</v>
          </cell>
          <cell r="E17">
            <v>319</v>
          </cell>
          <cell r="G17">
            <v>3.0126171048655182E-3</v>
          </cell>
        </row>
        <row r="18">
          <cell r="A18">
            <v>2007</v>
          </cell>
          <cell r="B18">
            <v>1525</v>
          </cell>
          <cell r="D18">
            <v>1.0950346461781496E-2</v>
          </cell>
          <cell r="E18">
            <v>252</v>
          </cell>
          <cell r="G18">
            <v>2.363644890493833E-3</v>
          </cell>
        </row>
        <row r="19">
          <cell r="A19">
            <v>2008</v>
          </cell>
          <cell r="B19">
            <v>1074</v>
          </cell>
          <cell r="D19">
            <v>8.1498231928487964E-3</v>
          </cell>
          <cell r="E19">
            <v>169</v>
          </cell>
          <cell r="G19">
            <v>1.4964360030105812E-3</v>
          </cell>
        </row>
        <row r="20">
          <cell r="A20">
            <v>2009</v>
          </cell>
          <cell r="B20">
            <v>555</v>
          </cell>
          <cell r="D20">
            <v>4.6926524055128094E-3</v>
          </cell>
          <cell r="E20">
            <v>93</v>
          </cell>
          <cell r="G20">
            <v>1.2237808248019581E-3</v>
          </cell>
        </row>
        <row r="21">
          <cell r="A21">
            <v>2010</v>
          </cell>
          <cell r="B21">
            <v>472</v>
          </cell>
          <cell r="D21">
            <v>3.4405090787162237E-3</v>
          </cell>
          <cell r="E21">
            <v>66</v>
          </cell>
          <cell r="G21">
            <v>6.0924951536970369E-4</v>
          </cell>
        </row>
        <row r="22">
          <cell r="A22">
            <v>2011</v>
          </cell>
          <cell r="B22">
            <v>389</v>
          </cell>
          <cell r="D22">
            <v>3.0067632850241544E-3</v>
          </cell>
          <cell r="E22">
            <v>47</v>
          </cell>
          <cell r="G22">
            <v>3.4523792034553175E-4</v>
          </cell>
        </row>
        <row r="23">
          <cell r="A23">
            <v>2012</v>
          </cell>
          <cell r="B23">
            <v>314</v>
          </cell>
          <cell r="D23">
            <v>2.0049933273311241E-3</v>
          </cell>
          <cell r="E23">
            <v>36</v>
          </cell>
          <cell r="G23">
            <v>2.7826517124902416E-4</v>
          </cell>
        </row>
        <row r="24">
          <cell r="A24">
            <v>2013</v>
          </cell>
          <cell r="B24">
            <v>235</v>
          </cell>
          <cell r="D24">
            <v>1.3425962955768594E-3</v>
          </cell>
          <cell r="E24">
            <v>23</v>
          </cell>
          <cell r="G24">
            <v>1.6639657367750898E-4</v>
          </cell>
        </row>
        <row r="25">
          <cell r="A25">
            <v>2014</v>
          </cell>
          <cell r="B25">
            <v>168</v>
          </cell>
          <cell r="D25">
            <v>1.0812619872050664E-3</v>
          </cell>
          <cell r="E25">
            <v>28</v>
          </cell>
          <cell r="G25">
            <v>1.7003601119808587E-4</v>
          </cell>
        </row>
        <row r="26">
          <cell r="A26">
            <v>2015</v>
          </cell>
          <cell r="B26">
            <v>173</v>
          </cell>
          <cell r="D26">
            <v>1.1251008038292449E-3</v>
          </cell>
          <cell r="E26">
            <v>8</v>
          </cell>
          <cell r="G26">
            <v>4.4594330945678529E-5</v>
          </cell>
        </row>
        <row r="27">
          <cell r="A27">
            <v>2016</v>
          </cell>
          <cell r="B27">
            <v>62</v>
          </cell>
          <cell r="D27">
            <v>1.8456225999464173E-3</v>
          </cell>
          <cell r="E27">
            <v>7</v>
          </cell>
          <cell r="G27">
            <v>2.043258705741557E-4</v>
          </cell>
        </row>
        <row r="28">
          <cell r="A28">
            <v>2017</v>
          </cell>
          <cell r="B28">
            <v>11</v>
          </cell>
          <cell r="D28">
            <v>1.9130434782608695E-2</v>
          </cell>
          <cell r="G28">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A"/>
      <sheetName val="#s for report text"/>
      <sheetName val="Table of Contents"/>
      <sheetName val="(1) VINs tested"/>
      <sheetName val="(1) Total Tests"/>
      <sheetName val="(2)(i) OBD"/>
      <sheetName val="Initial gasoline "/>
      <sheetName val="(2)(i) Opacity"/>
      <sheetName val="(2)(ii) OBD"/>
      <sheetName val="(2)(iii) OBD"/>
      <sheetName val="(2)(iv) OBD"/>
      <sheetName val="(2)(v) Waivers"/>
      <sheetName val="NoKnownOut_InitialFailed_Paul"/>
      <sheetName val="(2)(v) Hardship Extensions"/>
      <sheetName val="(2)(vi) No Outcome"/>
      <sheetName val="(2)(xi) Pass OBD"/>
      <sheetName val="(2)(xii) Fail OBD"/>
      <sheetName val="(2)(xix) MIL on no DTCs"/>
      <sheetName val="(2)(xx) MIL off w  DTCs"/>
      <sheetName val="(2)(xxi) MIL on w DTCs "/>
      <sheetName val="(2)(xxii) MIL off no DTCs "/>
      <sheetName val="(2)(xxiii) Not Ready Failures"/>
      <sheetName val="(2)(xxiii) Not Ready Turnaways"/>
      <sheetName val="Alternative OBD Tests"/>
      <sheetName val="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1">
          <cell r="B11" t="str">
            <v>LDGV</v>
          </cell>
          <cell r="E11" t="str">
            <v>LDGT</v>
          </cell>
        </row>
        <row r="13">
          <cell r="A13">
            <v>2003</v>
          </cell>
          <cell r="B13">
            <v>1598</v>
          </cell>
          <cell r="D13">
            <v>2.042825183764781E-2</v>
          </cell>
          <cell r="E13">
            <v>1477</v>
          </cell>
          <cell r="G13">
            <v>2.2221553552890908E-2</v>
          </cell>
        </row>
        <row r="14">
          <cell r="A14">
            <v>2004</v>
          </cell>
          <cell r="B14">
            <v>1604</v>
          </cell>
          <cell r="D14">
            <v>1.8621930690195625E-2</v>
          </cell>
          <cell r="E14">
            <v>1826</v>
          </cell>
          <cell r="G14">
            <v>1.9702626297503183E-2</v>
          </cell>
        </row>
        <row r="15">
          <cell r="A15">
            <v>2005</v>
          </cell>
          <cell r="B15">
            <v>1498</v>
          </cell>
          <cell r="D15">
            <v>1.4706604227412403E-2</v>
          </cell>
          <cell r="E15">
            <v>1544</v>
          </cell>
          <cell r="G15">
            <v>1.5586827918996951E-2</v>
          </cell>
        </row>
        <row r="16">
          <cell r="A16">
            <v>2006</v>
          </cell>
          <cell r="B16">
            <v>1380</v>
          </cell>
          <cell r="D16">
            <v>1.3395587221774623E-2</v>
          </cell>
          <cell r="E16">
            <v>1222</v>
          </cell>
          <cell r="G16">
            <v>1.2122775341759092E-2</v>
          </cell>
        </row>
        <row r="17">
          <cell r="A17">
            <v>2007</v>
          </cell>
          <cell r="B17">
            <v>1057</v>
          </cell>
          <cell r="D17">
            <v>8.5336907203177725E-3</v>
          </cell>
          <cell r="E17">
            <v>885</v>
          </cell>
          <cell r="G17">
            <v>8.602756770418182E-3</v>
          </cell>
        </row>
        <row r="18">
          <cell r="A18">
            <v>2008</v>
          </cell>
          <cell r="B18">
            <v>804</v>
          </cell>
          <cell r="D18">
            <v>6.7877314287161563E-3</v>
          </cell>
          <cell r="E18">
            <v>686</v>
          </cell>
          <cell r="G18">
            <v>6.1925653108017833E-3</v>
          </cell>
        </row>
        <row r="19">
          <cell r="A19">
            <v>2009</v>
          </cell>
          <cell r="B19">
            <v>544</v>
          </cell>
          <cell r="D19">
            <v>5.0125313283208017E-3</v>
          </cell>
          <cell r="E19">
            <v>470</v>
          </cell>
          <cell r="G19">
            <v>6.2384687877460546E-3</v>
          </cell>
        </row>
        <row r="20">
          <cell r="A20">
            <v>2010</v>
          </cell>
          <cell r="B20">
            <v>499</v>
          </cell>
          <cell r="D20">
            <v>3.930433686731045E-3</v>
          </cell>
          <cell r="E20">
            <v>465</v>
          </cell>
          <cell r="G20">
            <v>4.2998224589436305E-3</v>
          </cell>
        </row>
        <row r="21">
          <cell r="A21">
            <v>2011</v>
          </cell>
          <cell r="B21">
            <v>421</v>
          </cell>
          <cell r="D21">
            <v>3.5305167468929776E-3</v>
          </cell>
          <cell r="E21">
            <v>407</v>
          </cell>
          <cell r="G21">
            <v>2.9828212945590994E-3</v>
          </cell>
        </row>
        <row r="22">
          <cell r="A22">
            <v>2012</v>
          </cell>
          <cell r="B22">
            <v>394</v>
          </cell>
          <cell r="D22">
            <v>2.7032033645962689E-3</v>
          </cell>
          <cell r="E22">
            <v>302</v>
          </cell>
          <cell r="G22">
            <v>2.2898390288656196E-3</v>
          </cell>
        </row>
        <row r="23">
          <cell r="A23">
            <v>2013</v>
          </cell>
          <cell r="B23">
            <v>369</v>
          </cell>
          <cell r="D23">
            <v>2.3929185175577965E-3</v>
          </cell>
          <cell r="E23">
            <v>218</v>
          </cell>
          <cell r="G23">
            <v>1.4422854269627982E-3</v>
          </cell>
        </row>
        <row r="24">
          <cell r="A24">
            <v>2014</v>
          </cell>
          <cell r="B24">
            <v>269</v>
          </cell>
          <cell r="D24">
            <v>1.8800539554518071E-3</v>
          </cell>
          <cell r="E24">
            <v>234</v>
          </cell>
          <cell r="G24">
            <v>1.3040643338404696E-3</v>
          </cell>
        </row>
        <row r="25">
          <cell r="A25">
            <v>2015</v>
          </cell>
          <cell r="B25">
            <v>189</v>
          </cell>
          <cell r="D25">
            <v>1.2938913268205187E-3</v>
          </cell>
          <cell r="E25">
            <v>168</v>
          </cell>
          <cell r="G25">
            <v>8.1273281408736874E-4</v>
          </cell>
        </row>
        <row r="26">
          <cell r="A26">
            <v>2016</v>
          </cell>
          <cell r="B26">
            <v>101</v>
          </cell>
          <cell r="D26">
            <v>8.3376672692901427E-4</v>
          </cell>
          <cell r="E26">
            <v>139</v>
          </cell>
          <cell r="G26">
            <v>6.8021218705345782E-4</v>
          </cell>
        </row>
        <row r="27">
          <cell r="A27">
            <v>2017</v>
          </cell>
          <cell r="B27">
            <v>90</v>
          </cell>
          <cell r="D27">
            <v>3.3613445378151263E-3</v>
          </cell>
          <cell r="E27">
            <v>105</v>
          </cell>
          <cell r="G27">
            <v>2.6426396194598949E-3</v>
          </cell>
        </row>
        <row r="28">
          <cell r="A28">
            <v>2018</v>
          </cell>
          <cell r="B28">
            <v>6</v>
          </cell>
          <cell r="D28">
            <v>1.8808777429467086E-2</v>
          </cell>
          <cell r="E28">
            <v>11</v>
          </cell>
          <cell r="G28">
            <v>2.4830699774266364E-2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5"/>
  <sheetViews>
    <sheetView tabSelected="1" workbookViewId="0"/>
  </sheetViews>
  <sheetFormatPr defaultRowHeight="12.75"/>
  <cols>
    <col min="1" max="1" width="21.85546875" customWidth="1"/>
  </cols>
  <sheetData>
    <row r="7" spans="2:2">
      <c r="B7" s="4" t="s">
        <v>20</v>
      </c>
    </row>
    <row r="8" spans="2:2">
      <c r="B8" s="4" t="s">
        <v>397</v>
      </c>
    </row>
    <row r="9" spans="2:2">
      <c r="B9" s="5" t="s">
        <v>21</v>
      </c>
    </row>
    <row r="10" spans="2:2">
      <c r="B10" s="5"/>
    </row>
    <row r="11" spans="2:2" ht="15.75">
      <c r="B11" s="6"/>
    </row>
    <row r="12" spans="2:2" ht="15.75">
      <c r="B12" s="6"/>
    </row>
    <row r="13" spans="2:2" ht="15.75">
      <c r="B13" s="6"/>
    </row>
    <row r="14" spans="2:2" ht="15.75">
      <c r="B14" s="6"/>
    </row>
    <row r="15" spans="2:2" ht="15.75">
      <c r="B15" s="6"/>
    </row>
    <row r="16" spans="2:2" ht="15.75">
      <c r="B16" s="6"/>
    </row>
    <row r="17" spans="2:2" ht="27.75">
      <c r="B17" s="7"/>
    </row>
    <row r="18" spans="2:2" ht="27.75">
      <c r="B18" s="7"/>
    </row>
    <row r="19" spans="2:2" ht="25.5">
      <c r="B19" s="8" t="s">
        <v>354</v>
      </c>
    </row>
    <row r="20" spans="2:2" s="218" customFormat="1" ht="15"/>
    <row r="22" spans="2:2" ht="15.75">
      <c r="B22" s="9" t="s">
        <v>22</v>
      </c>
    </row>
    <row r="24" spans="2:2" ht="18">
      <c r="B24" s="10"/>
    </row>
    <row r="25" spans="2:2" ht="18">
      <c r="B25" s="10"/>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AR75"/>
  <sheetViews>
    <sheetView zoomScale="90" zoomScaleNormal="90" workbookViewId="0"/>
  </sheetViews>
  <sheetFormatPr defaultRowHeight="12.75"/>
  <cols>
    <col min="1" max="2" width="9.140625" style="37"/>
    <col min="3" max="3" width="10" style="37" customWidth="1"/>
    <col min="4" max="4" width="7" style="37" customWidth="1"/>
    <col min="5" max="5" width="7.5703125" style="37" bestFit="1" customWidth="1"/>
    <col min="6" max="6" width="9.85546875" style="37" customWidth="1"/>
    <col min="7" max="7" width="7.42578125" style="37" customWidth="1"/>
    <col min="8" max="8" width="7.5703125" style="37" bestFit="1" customWidth="1"/>
    <col min="9" max="9" width="8.28515625" style="37" bestFit="1" customWidth="1"/>
    <col min="10" max="10" width="7.5703125" style="37" customWidth="1"/>
    <col min="11" max="11" width="7.7109375" style="37" bestFit="1" customWidth="1"/>
    <col min="12" max="12" width="8.42578125" style="37" bestFit="1" customWidth="1"/>
    <col min="13" max="13" width="7.7109375" style="37" customWidth="1"/>
    <col min="14" max="14" width="7.7109375" style="37" bestFit="1" customWidth="1"/>
    <col min="15" max="15" width="8.42578125" style="37" bestFit="1" customWidth="1"/>
    <col min="16" max="16" width="7.42578125" style="37" customWidth="1"/>
    <col min="17" max="17" width="7.7109375" style="37" bestFit="1" customWidth="1"/>
    <col min="18" max="18" width="8.42578125" style="37" bestFit="1" customWidth="1"/>
    <col min="19" max="19" width="7.140625" style="37" customWidth="1"/>
    <col min="20" max="20" width="8" style="37" bestFit="1" customWidth="1"/>
    <col min="21" max="21" width="10" style="37" customWidth="1"/>
    <col min="22" max="22" width="10.7109375" style="37" customWidth="1"/>
    <col min="23" max="23" width="6.85546875" style="37" bestFit="1" customWidth="1"/>
    <col min="24" max="24" width="7.42578125" style="37" bestFit="1" customWidth="1"/>
    <col min="25" max="16384" width="9.140625" style="37"/>
  </cols>
  <sheetData>
    <row r="1" spans="1:26" ht="26.25">
      <c r="A1" s="219" t="s">
        <v>355</v>
      </c>
    </row>
    <row r="2" spans="1:26" ht="18">
      <c r="A2" s="32" t="s">
        <v>172</v>
      </c>
      <c r="B2" s="33"/>
      <c r="C2" s="33"/>
      <c r="D2" s="33"/>
      <c r="E2" s="33"/>
      <c r="F2" s="33"/>
      <c r="G2" s="33"/>
      <c r="H2" s="33"/>
      <c r="I2" s="33"/>
      <c r="J2" s="33"/>
      <c r="K2" s="33"/>
      <c r="L2" s="33"/>
      <c r="M2" s="33"/>
      <c r="N2" s="33"/>
      <c r="O2" s="33"/>
      <c r="P2" s="33"/>
    </row>
    <row r="3" spans="1:26" ht="14.25">
      <c r="A3" s="39"/>
      <c r="B3" s="33"/>
      <c r="C3" s="33"/>
      <c r="D3" s="33"/>
      <c r="E3" s="33"/>
      <c r="F3" s="33"/>
      <c r="G3" s="33"/>
      <c r="H3" s="33"/>
      <c r="I3" s="33"/>
      <c r="J3" s="33"/>
      <c r="K3" s="33"/>
      <c r="L3" s="33"/>
      <c r="M3" s="33"/>
      <c r="N3" s="33"/>
      <c r="O3" s="33"/>
      <c r="P3" s="33"/>
    </row>
    <row r="4" spans="1:26">
      <c r="A4" s="591" t="s">
        <v>182</v>
      </c>
      <c r="B4" s="591"/>
      <c r="C4" s="591"/>
      <c r="D4" s="591"/>
      <c r="E4" s="591"/>
      <c r="F4" s="591"/>
      <c r="G4" s="591"/>
      <c r="H4" s="591"/>
      <c r="I4" s="591"/>
      <c r="J4" s="591"/>
      <c r="K4" s="591"/>
      <c r="L4" s="591"/>
      <c r="M4" s="591"/>
      <c r="N4" s="591"/>
      <c r="O4" s="591"/>
      <c r="P4" s="591"/>
      <c r="Q4" s="591"/>
      <c r="R4" s="591"/>
      <c r="S4" s="591"/>
      <c r="T4" s="591"/>
      <c r="U4" s="591"/>
      <c r="V4" s="591"/>
    </row>
    <row r="5" spans="1:26" ht="19.5" customHeight="1">
      <c r="A5" s="591"/>
      <c r="B5" s="591"/>
      <c r="C5" s="591"/>
      <c r="D5" s="591"/>
      <c r="E5" s="591"/>
      <c r="F5" s="591"/>
      <c r="G5" s="591"/>
      <c r="H5" s="591"/>
      <c r="I5" s="591"/>
      <c r="J5" s="591"/>
      <c r="K5" s="591"/>
      <c r="L5" s="591"/>
      <c r="M5" s="591"/>
      <c r="N5" s="591"/>
      <c r="O5" s="591"/>
      <c r="P5" s="591"/>
      <c r="Q5" s="591"/>
      <c r="R5" s="591"/>
      <c r="S5" s="591"/>
      <c r="T5" s="591"/>
      <c r="U5" s="591"/>
      <c r="V5" s="591"/>
    </row>
    <row r="6" spans="1:26" ht="15" thickBot="1">
      <c r="A6" s="33"/>
      <c r="B6" s="33"/>
      <c r="C6" s="33"/>
      <c r="D6" s="33"/>
      <c r="E6" s="33"/>
      <c r="F6" s="33"/>
      <c r="G6" s="33"/>
      <c r="H6" s="33"/>
      <c r="I6" s="33"/>
      <c r="J6" s="33"/>
      <c r="K6" s="33"/>
      <c r="L6" s="33"/>
      <c r="M6" s="33"/>
      <c r="N6" s="33"/>
      <c r="O6" s="33"/>
      <c r="P6" s="33"/>
    </row>
    <row r="7" spans="1:26" ht="12.75" customHeight="1">
      <c r="A7" s="573" t="s">
        <v>7</v>
      </c>
      <c r="B7" s="587" t="s">
        <v>12</v>
      </c>
      <c r="C7" s="587"/>
      <c r="D7" s="588"/>
      <c r="E7" s="586" t="s">
        <v>101</v>
      </c>
      <c r="F7" s="587"/>
      <c r="G7" s="588"/>
      <c r="H7" s="586" t="s">
        <v>103</v>
      </c>
      <c r="I7" s="587"/>
      <c r="J7" s="588"/>
      <c r="K7" s="586" t="s">
        <v>100</v>
      </c>
      <c r="L7" s="587"/>
      <c r="M7" s="588"/>
      <c r="N7" s="586" t="s">
        <v>102</v>
      </c>
      <c r="O7" s="587"/>
      <c r="P7" s="588"/>
      <c r="Q7" s="586" t="s">
        <v>104</v>
      </c>
      <c r="R7" s="587"/>
      <c r="S7" s="588"/>
      <c r="T7" s="586" t="s">
        <v>6</v>
      </c>
      <c r="U7" s="587"/>
      <c r="V7" s="588"/>
    </row>
    <row r="8" spans="1:26" ht="26.25" thickBot="1">
      <c r="A8" s="574"/>
      <c r="B8" s="289" t="s">
        <v>8</v>
      </c>
      <c r="C8" s="226" t="s">
        <v>9</v>
      </c>
      <c r="D8" s="227" t="s">
        <v>10</v>
      </c>
      <c r="E8" s="289" t="s">
        <v>8</v>
      </c>
      <c r="F8" s="226" t="s">
        <v>9</v>
      </c>
      <c r="G8" s="227" t="s">
        <v>10</v>
      </c>
      <c r="H8" s="289" t="s">
        <v>8</v>
      </c>
      <c r="I8" s="226" t="s">
        <v>9</v>
      </c>
      <c r="J8" s="227" t="s">
        <v>10</v>
      </c>
      <c r="K8" s="289" t="s">
        <v>8</v>
      </c>
      <c r="L8" s="226" t="s">
        <v>9</v>
      </c>
      <c r="M8" s="227" t="s">
        <v>10</v>
      </c>
      <c r="N8" s="289" t="s">
        <v>8</v>
      </c>
      <c r="O8" s="226" t="s">
        <v>9</v>
      </c>
      <c r="P8" s="227" t="s">
        <v>10</v>
      </c>
      <c r="Q8" s="289" t="s">
        <v>8</v>
      </c>
      <c r="R8" s="226" t="s">
        <v>9</v>
      </c>
      <c r="S8" s="227" t="s">
        <v>10</v>
      </c>
      <c r="T8" s="289" t="s">
        <v>8</v>
      </c>
      <c r="U8" s="226" t="s">
        <v>9</v>
      </c>
      <c r="V8" s="227" t="s">
        <v>10</v>
      </c>
    </row>
    <row r="9" spans="1:26">
      <c r="A9" s="38">
        <v>2003</v>
      </c>
      <c r="B9" s="239">
        <v>407</v>
      </c>
      <c r="C9" s="253">
        <v>8038</v>
      </c>
      <c r="D9" s="238">
        <f t="shared" ref="D9:D20" si="0">IF(C9=0, "NA", B9/C9)</f>
        <v>5.0634486190594678E-2</v>
      </c>
      <c r="E9" s="239">
        <v>402</v>
      </c>
      <c r="F9" s="253">
        <v>7976</v>
      </c>
      <c r="G9" s="238">
        <f t="shared" ref="G9:G20" si="1">IF(F9=0, "NA", E9/F9)</f>
        <v>5.0401203610832494E-2</v>
      </c>
      <c r="H9" s="239"/>
      <c r="I9" s="253"/>
      <c r="J9" s="238"/>
      <c r="K9" s="239">
        <v>2</v>
      </c>
      <c r="L9" s="253">
        <v>12</v>
      </c>
      <c r="M9" s="238">
        <f t="shared" ref="M9:M20" si="2">IF(L9=0, "NA", K9/L9)</f>
        <v>0.16666666666666666</v>
      </c>
      <c r="N9" s="239">
        <v>0</v>
      </c>
      <c r="O9" s="253">
        <v>0</v>
      </c>
      <c r="P9" s="34" t="str">
        <f t="shared" ref="P9:P24" si="3">IF(O9=0, "NA", N9/O9)</f>
        <v>NA</v>
      </c>
      <c r="Q9" s="239"/>
      <c r="R9" s="253"/>
      <c r="S9" s="238"/>
      <c r="T9" s="239">
        <f>SUM(Q9,N9,K9,H9,E9,B9,)</f>
        <v>811</v>
      </c>
      <c r="U9" s="253">
        <f>SUM(R9,O9,L9,I9,F9,C9,)</f>
        <v>16026</v>
      </c>
      <c r="V9" s="238">
        <f t="shared" ref="V9:V20" si="4">IF(U9=0, "NA", T9/U9)</f>
        <v>5.0605266442031699E-2</v>
      </c>
    </row>
    <row r="10" spans="1:26">
      <c r="A10" s="38">
        <v>2004</v>
      </c>
      <c r="B10" s="221">
        <v>292</v>
      </c>
      <c r="C10" s="248">
        <v>7772</v>
      </c>
      <c r="D10" s="34">
        <f t="shared" si="0"/>
        <v>3.7570766855378281E-2</v>
      </c>
      <c r="E10" s="221">
        <v>337</v>
      </c>
      <c r="F10" s="248">
        <v>9244</v>
      </c>
      <c r="G10" s="34">
        <f t="shared" si="1"/>
        <v>3.6456079619212461E-2</v>
      </c>
      <c r="H10" s="221"/>
      <c r="I10" s="248"/>
      <c r="J10" s="34"/>
      <c r="K10" s="221">
        <v>1</v>
      </c>
      <c r="L10" s="248">
        <v>14</v>
      </c>
      <c r="M10" s="34">
        <f t="shared" si="2"/>
        <v>7.1428571428571425E-2</v>
      </c>
      <c r="N10" s="221">
        <v>0</v>
      </c>
      <c r="O10" s="248">
        <v>0</v>
      </c>
      <c r="P10" s="34" t="str">
        <f t="shared" si="3"/>
        <v>NA</v>
      </c>
      <c r="Q10" s="221"/>
      <c r="R10" s="248"/>
      <c r="S10" s="34"/>
      <c r="T10" s="221">
        <f>SUM(Q10,N10,K10,H10,E10,B10,)</f>
        <v>630</v>
      </c>
      <c r="U10" s="248">
        <f>SUM(R10,O10,L10,I10,F10,C10,)</f>
        <v>17030</v>
      </c>
      <c r="V10" s="34">
        <f t="shared" si="4"/>
        <v>3.69935408103347E-2</v>
      </c>
    </row>
    <row r="11" spans="1:26">
      <c r="A11" s="38">
        <v>2005</v>
      </c>
      <c r="B11" s="221">
        <v>253</v>
      </c>
      <c r="C11" s="248">
        <v>7894</v>
      </c>
      <c r="D11" s="34">
        <f t="shared" si="0"/>
        <v>3.2049657968077024E-2</v>
      </c>
      <c r="E11" s="221">
        <v>302</v>
      </c>
      <c r="F11" s="248">
        <v>8734</v>
      </c>
      <c r="G11" s="34">
        <f t="shared" si="1"/>
        <v>3.4577513166933825E-2</v>
      </c>
      <c r="H11" s="221"/>
      <c r="I11" s="248"/>
      <c r="J11" s="34"/>
      <c r="K11" s="221">
        <v>1</v>
      </c>
      <c r="L11" s="248">
        <v>11</v>
      </c>
      <c r="M11" s="34">
        <f t="shared" si="2"/>
        <v>9.0909090909090912E-2</v>
      </c>
      <c r="N11" s="221">
        <v>0</v>
      </c>
      <c r="O11" s="248">
        <v>3</v>
      </c>
      <c r="P11" s="34">
        <f t="shared" si="3"/>
        <v>0</v>
      </c>
      <c r="Q11" s="221"/>
      <c r="R11" s="248"/>
      <c r="S11" s="34"/>
      <c r="T11" s="221">
        <f>SUM(Q11,N11,K11,H11,E11,B11,)</f>
        <v>556</v>
      </c>
      <c r="U11" s="248">
        <f t="shared" ref="U11:U23" si="5">SUM(R11,O11,L11,I11,F11,C11,)</f>
        <v>16642</v>
      </c>
      <c r="V11" s="34">
        <f t="shared" si="4"/>
        <v>3.3409445980050474E-2</v>
      </c>
    </row>
    <row r="12" spans="1:26">
      <c r="A12" s="38">
        <v>2006</v>
      </c>
      <c r="B12" s="221">
        <v>288</v>
      </c>
      <c r="C12" s="248">
        <v>7445</v>
      </c>
      <c r="D12" s="34">
        <f t="shared" si="0"/>
        <v>3.8683680322364002E-2</v>
      </c>
      <c r="E12" s="221">
        <v>230</v>
      </c>
      <c r="F12" s="248">
        <v>7378</v>
      </c>
      <c r="G12" s="34">
        <f t="shared" si="1"/>
        <v>3.1173759826511251E-2</v>
      </c>
      <c r="H12" s="221"/>
      <c r="I12" s="248"/>
      <c r="J12" s="34"/>
      <c r="K12" s="221">
        <v>0</v>
      </c>
      <c r="L12" s="248">
        <v>13</v>
      </c>
      <c r="M12" s="34">
        <f t="shared" si="2"/>
        <v>0</v>
      </c>
      <c r="N12" s="221">
        <v>1</v>
      </c>
      <c r="O12" s="248">
        <v>2</v>
      </c>
      <c r="P12" s="34">
        <f t="shared" si="3"/>
        <v>0.5</v>
      </c>
      <c r="Q12" s="221"/>
      <c r="R12" s="248"/>
      <c r="S12" s="34"/>
      <c r="T12" s="221">
        <f>SUM(Q12,N12,K12,H12,E12,B12,)</f>
        <v>519</v>
      </c>
      <c r="U12" s="248">
        <f t="shared" si="5"/>
        <v>14838</v>
      </c>
      <c r="V12" s="34">
        <f t="shared" si="4"/>
        <v>3.4977759805903758E-2</v>
      </c>
    </row>
    <row r="13" spans="1:26">
      <c r="A13" s="38">
        <v>2007</v>
      </c>
      <c r="B13" s="221">
        <v>175</v>
      </c>
      <c r="C13" s="248">
        <v>6764</v>
      </c>
      <c r="D13" s="34">
        <f t="shared" si="0"/>
        <v>2.5872264931992902E-2</v>
      </c>
      <c r="E13" s="221">
        <v>180</v>
      </c>
      <c r="F13" s="248">
        <v>6313</v>
      </c>
      <c r="G13" s="34">
        <f t="shared" si="1"/>
        <v>2.8512593061935688E-2</v>
      </c>
      <c r="H13" s="221"/>
      <c r="I13" s="248"/>
      <c r="J13" s="34"/>
      <c r="K13" s="221">
        <v>0</v>
      </c>
      <c r="L13" s="248">
        <v>3</v>
      </c>
      <c r="M13" s="34">
        <f t="shared" si="2"/>
        <v>0</v>
      </c>
      <c r="N13" s="221">
        <v>0</v>
      </c>
      <c r="O13" s="248">
        <v>4</v>
      </c>
      <c r="P13" s="34">
        <f t="shared" si="3"/>
        <v>0</v>
      </c>
      <c r="Q13" s="221">
        <v>14</v>
      </c>
      <c r="R13" s="248">
        <v>173</v>
      </c>
      <c r="S13" s="34">
        <f t="shared" ref="S13:S24" si="6">IF(R13=0, "NA", Q13/R13)</f>
        <v>8.0924855491329481E-2</v>
      </c>
      <c r="T13" s="221">
        <f>SUM(Q13,N13,K13,H13,E13,B13,)</f>
        <v>369</v>
      </c>
      <c r="U13" s="248">
        <f t="shared" si="5"/>
        <v>13257</v>
      </c>
      <c r="V13" s="34">
        <f t="shared" si="4"/>
        <v>2.7834351663272233E-2</v>
      </c>
    </row>
    <row r="14" spans="1:26">
      <c r="A14" s="38">
        <v>2008</v>
      </c>
      <c r="B14" s="221">
        <v>149</v>
      </c>
      <c r="C14" s="248">
        <v>5816</v>
      </c>
      <c r="D14" s="34">
        <f t="shared" si="0"/>
        <v>2.5618982118294359E-2</v>
      </c>
      <c r="E14" s="221">
        <v>118</v>
      </c>
      <c r="F14" s="248">
        <v>5556</v>
      </c>
      <c r="G14" s="34">
        <f t="shared" si="1"/>
        <v>2.1238300935925127E-2</v>
      </c>
      <c r="H14" s="221">
        <v>18</v>
      </c>
      <c r="I14" s="248">
        <v>817</v>
      </c>
      <c r="J14" s="34">
        <f t="shared" ref="J14:J24" si="7">IF(I14=0, "NA", H14/I14)</f>
        <v>2.2031823745410038E-2</v>
      </c>
      <c r="K14" s="221">
        <v>0</v>
      </c>
      <c r="L14" s="248">
        <v>3</v>
      </c>
      <c r="M14" s="34">
        <f t="shared" si="2"/>
        <v>0</v>
      </c>
      <c r="N14" s="221">
        <v>0</v>
      </c>
      <c r="O14" s="248">
        <v>2</v>
      </c>
      <c r="P14" s="34">
        <f t="shared" si="3"/>
        <v>0</v>
      </c>
      <c r="Q14" s="221">
        <v>14</v>
      </c>
      <c r="R14" s="248">
        <v>229</v>
      </c>
      <c r="S14" s="34">
        <f t="shared" si="6"/>
        <v>6.1135371179039298E-2</v>
      </c>
      <c r="T14" s="221">
        <f>SUM(Q14,N14,K14,H14,E14,B14,)</f>
        <v>299</v>
      </c>
      <c r="U14" s="248">
        <f t="shared" si="5"/>
        <v>12423</v>
      </c>
      <c r="V14" s="34">
        <f t="shared" si="4"/>
        <v>2.4068260484585043E-2</v>
      </c>
    </row>
    <row r="15" spans="1:26">
      <c r="A15" s="38">
        <v>2009</v>
      </c>
      <c r="B15" s="221">
        <v>106</v>
      </c>
      <c r="C15" s="248">
        <v>4275</v>
      </c>
      <c r="D15" s="34">
        <f t="shared" si="0"/>
        <v>2.4795321637426902E-2</v>
      </c>
      <c r="E15" s="221">
        <v>73</v>
      </c>
      <c r="F15" s="248">
        <v>3287</v>
      </c>
      <c r="G15" s="34">
        <f t="shared" si="1"/>
        <v>2.2208700943109217E-2</v>
      </c>
      <c r="H15" s="221">
        <v>8</v>
      </c>
      <c r="I15" s="248">
        <v>559</v>
      </c>
      <c r="J15" s="34">
        <f t="shared" si="7"/>
        <v>1.4311270125223614E-2</v>
      </c>
      <c r="K15" s="221">
        <v>0</v>
      </c>
      <c r="L15" s="248">
        <v>17</v>
      </c>
      <c r="M15" s="34">
        <f t="shared" si="2"/>
        <v>0</v>
      </c>
      <c r="N15" s="221">
        <v>1</v>
      </c>
      <c r="O15" s="248">
        <v>17</v>
      </c>
      <c r="P15" s="34">
        <f t="shared" si="3"/>
        <v>5.8823529411764705E-2</v>
      </c>
      <c r="Q15" s="221">
        <v>4</v>
      </c>
      <c r="R15" s="248">
        <v>91</v>
      </c>
      <c r="S15" s="34">
        <f t="shared" si="6"/>
        <v>4.3956043956043959E-2</v>
      </c>
      <c r="T15" s="221">
        <f>SUM(Q15,N15,K15,H15,E15,B15,)</f>
        <v>192</v>
      </c>
      <c r="U15" s="248">
        <f t="shared" si="5"/>
        <v>8246</v>
      </c>
      <c r="V15" s="34">
        <f t="shared" si="4"/>
        <v>2.3284016492845016E-2</v>
      </c>
    </row>
    <row r="16" spans="1:26">
      <c r="A16" s="38">
        <v>2010</v>
      </c>
      <c r="B16" s="221">
        <v>84</v>
      </c>
      <c r="C16" s="248">
        <v>4240</v>
      </c>
      <c r="D16" s="34">
        <f t="shared" si="0"/>
        <v>1.981132075471698E-2</v>
      </c>
      <c r="E16" s="221">
        <v>56</v>
      </c>
      <c r="F16" s="248">
        <v>3865</v>
      </c>
      <c r="G16" s="34">
        <f t="shared" si="1"/>
        <v>1.4489003880983183E-2</v>
      </c>
      <c r="H16" s="221">
        <v>9</v>
      </c>
      <c r="I16" s="248">
        <v>499</v>
      </c>
      <c r="J16" s="34">
        <f t="shared" si="7"/>
        <v>1.8036072144288578E-2</v>
      </c>
      <c r="K16" s="221">
        <v>3</v>
      </c>
      <c r="L16" s="248">
        <v>48</v>
      </c>
      <c r="M16" s="34">
        <f t="shared" si="2"/>
        <v>6.25E-2</v>
      </c>
      <c r="N16" s="221">
        <v>0</v>
      </c>
      <c r="O16" s="248">
        <v>39</v>
      </c>
      <c r="P16" s="34">
        <f t="shared" si="3"/>
        <v>0</v>
      </c>
      <c r="Q16" s="221">
        <v>3</v>
      </c>
      <c r="R16" s="248">
        <v>87</v>
      </c>
      <c r="S16" s="34">
        <f t="shared" si="6"/>
        <v>3.4482758620689655E-2</v>
      </c>
      <c r="T16" s="221">
        <f t="shared" ref="T16:T23" si="8">SUM(Q16,N16,K16,H16,E16,B16,)</f>
        <v>155</v>
      </c>
      <c r="U16" s="248">
        <f t="shared" si="5"/>
        <v>8778</v>
      </c>
      <c r="V16" s="34">
        <f t="shared" si="4"/>
        <v>1.7657780815675553E-2</v>
      </c>
      <c r="Z16" s="290" t="s">
        <v>45</v>
      </c>
    </row>
    <row r="17" spans="1:44">
      <c r="A17" s="38">
        <v>2011</v>
      </c>
      <c r="B17" s="221">
        <v>73</v>
      </c>
      <c r="C17" s="248">
        <v>3624</v>
      </c>
      <c r="D17" s="34">
        <f t="shared" si="0"/>
        <v>2.0143487858719646E-2</v>
      </c>
      <c r="E17" s="221">
        <v>54</v>
      </c>
      <c r="F17" s="248">
        <v>4089</v>
      </c>
      <c r="G17" s="34">
        <f t="shared" si="1"/>
        <v>1.3206162876008804E-2</v>
      </c>
      <c r="H17" s="221">
        <v>8</v>
      </c>
      <c r="I17" s="248">
        <v>708</v>
      </c>
      <c r="J17" s="34">
        <f t="shared" si="7"/>
        <v>1.1299435028248588E-2</v>
      </c>
      <c r="K17" s="221">
        <v>0</v>
      </c>
      <c r="L17" s="248">
        <v>35</v>
      </c>
      <c r="M17" s="34">
        <f t="shared" si="2"/>
        <v>0</v>
      </c>
      <c r="N17" s="221">
        <v>0</v>
      </c>
      <c r="O17" s="248">
        <v>41</v>
      </c>
      <c r="P17" s="34">
        <f t="shared" si="3"/>
        <v>0</v>
      </c>
      <c r="Q17" s="221">
        <v>13</v>
      </c>
      <c r="R17" s="248">
        <v>371</v>
      </c>
      <c r="S17" s="34">
        <f t="shared" si="6"/>
        <v>3.5040431266846361E-2</v>
      </c>
      <c r="T17" s="221">
        <f t="shared" si="8"/>
        <v>148</v>
      </c>
      <c r="U17" s="248">
        <f t="shared" si="5"/>
        <v>8868</v>
      </c>
      <c r="V17" s="34">
        <f t="shared" si="4"/>
        <v>1.6689219666215605E-2</v>
      </c>
    </row>
    <row r="18" spans="1:44">
      <c r="A18" s="38">
        <v>2012</v>
      </c>
      <c r="B18" s="221">
        <v>67</v>
      </c>
      <c r="C18" s="248">
        <v>4035</v>
      </c>
      <c r="D18" s="34">
        <f t="shared" si="0"/>
        <v>1.6604708798017349E-2</v>
      </c>
      <c r="E18" s="221">
        <v>38</v>
      </c>
      <c r="F18" s="248">
        <v>3375</v>
      </c>
      <c r="G18" s="34">
        <f t="shared" si="1"/>
        <v>1.1259259259259259E-2</v>
      </c>
      <c r="H18" s="221">
        <v>5</v>
      </c>
      <c r="I18" s="248">
        <v>574</v>
      </c>
      <c r="J18" s="34">
        <f t="shared" si="7"/>
        <v>8.7108013937282226E-3</v>
      </c>
      <c r="K18" s="221">
        <v>0</v>
      </c>
      <c r="L18" s="248">
        <v>34</v>
      </c>
      <c r="M18" s="34">
        <f t="shared" si="2"/>
        <v>0</v>
      </c>
      <c r="N18" s="221">
        <v>1</v>
      </c>
      <c r="O18" s="248">
        <v>65</v>
      </c>
      <c r="P18" s="34">
        <f t="shared" si="3"/>
        <v>1.5384615384615385E-2</v>
      </c>
      <c r="Q18" s="221">
        <v>9</v>
      </c>
      <c r="R18" s="248">
        <v>305</v>
      </c>
      <c r="S18" s="34">
        <f t="shared" si="6"/>
        <v>2.9508196721311476E-2</v>
      </c>
      <c r="T18" s="221">
        <f t="shared" si="8"/>
        <v>120</v>
      </c>
      <c r="U18" s="248">
        <f t="shared" si="5"/>
        <v>8388</v>
      </c>
      <c r="V18" s="34">
        <f t="shared" si="4"/>
        <v>1.4306151645207439E-2</v>
      </c>
      <c r="X18" s="290" t="s">
        <v>45</v>
      </c>
    </row>
    <row r="19" spans="1:44">
      <c r="A19" s="38">
        <v>2013</v>
      </c>
      <c r="B19" s="221">
        <v>41</v>
      </c>
      <c r="C19" s="248">
        <v>3808</v>
      </c>
      <c r="D19" s="34">
        <f t="shared" si="0"/>
        <v>1.0766806722689076E-2</v>
      </c>
      <c r="E19" s="221">
        <v>26</v>
      </c>
      <c r="F19" s="248">
        <v>2960</v>
      </c>
      <c r="G19" s="34">
        <f t="shared" si="1"/>
        <v>8.7837837837837843E-3</v>
      </c>
      <c r="H19" s="221">
        <v>2</v>
      </c>
      <c r="I19" s="248">
        <v>415</v>
      </c>
      <c r="J19" s="34">
        <f t="shared" si="7"/>
        <v>4.8192771084337354E-3</v>
      </c>
      <c r="K19" s="221">
        <v>1</v>
      </c>
      <c r="L19" s="248">
        <v>33</v>
      </c>
      <c r="M19" s="34">
        <f t="shared" si="2"/>
        <v>3.0303030303030304E-2</v>
      </c>
      <c r="N19" s="221">
        <v>0</v>
      </c>
      <c r="O19" s="248">
        <v>43</v>
      </c>
      <c r="P19" s="34">
        <f t="shared" si="3"/>
        <v>0</v>
      </c>
      <c r="Q19" s="221">
        <v>6</v>
      </c>
      <c r="R19" s="248">
        <v>238</v>
      </c>
      <c r="S19" s="34">
        <f t="shared" si="6"/>
        <v>2.5210084033613446E-2</v>
      </c>
      <c r="T19" s="221">
        <f t="shared" si="8"/>
        <v>76</v>
      </c>
      <c r="U19" s="248">
        <f t="shared" si="5"/>
        <v>7497</v>
      </c>
      <c r="V19" s="34">
        <f t="shared" si="4"/>
        <v>1.0137388288648793E-2</v>
      </c>
    </row>
    <row r="20" spans="1:44">
      <c r="A20" s="38">
        <v>2014</v>
      </c>
      <c r="B20" s="221">
        <v>17</v>
      </c>
      <c r="C20" s="248">
        <v>3531</v>
      </c>
      <c r="D20" s="34">
        <f t="shared" si="0"/>
        <v>4.8145001416029457E-3</v>
      </c>
      <c r="E20" s="221">
        <v>22</v>
      </c>
      <c r="F20" s="248">
        <v>3651</v>
      </c>
      <c r="G20" s="34">
        <f t="shared" si="1"/>
        <v>6.0257463708572991E-3</v>
      </c>
      <c r="H20" s="221">
        <v>2</v>
      </c>
      <c r="I20" s="248">
        <v>337</v>
      </c>
      <c r="J20" s="34">
        <f t="shared" si="7"/>
        <v>5.9347181008902079E-3</v>
      </c>
      <c r="K20" s="221">
        <v>0</v>
      </c>
      <c r="L20" s="248">
        <v>64</v>
      </c>
      <c r="M20" s="34">
        <f t="shared" si="2"/>
        <v>0</v>
      </c>
      <c r="N20" s="221">
        <v>1</v>
      </c>
      <c r="O20" s="248">
        <v>60</v>
      </c>
      <c r="P20" s="34">
        <f t="shared" si="3"/>
        <v>1.6666666666666666E-2</v>
      </c>
      <c r="Q20" s="221">
        <v>0</v>
      </c>
      <c r="R20" s="248">
        <v>180</v>
      </c>
      <c r="S20" s="34">
        <f t="shared" si="6"/>
        <v>0</v>
      </c>
      <c r="T20" s="221">
        <f t="shared" si="8"/>
        <v>42</v>
      </c>
      <c r="U20" s="248">
        <f t="shared" si="5"/>
        <v>7823</v>
      </c>
      <c r="V20" s="34">
        <f t="shared" si="4"/>
        <v>5.368784353828455E-3</v>
      </c>
    </row>
    <row r="21" spans="1:44">
      <c r="A21" s="38">
        <v>2015</v>
      </c>
      <c r="B21" s="221">
        <v>20</v>
      </c>
      <c r="C21" s="248">
        <v>2421</v>
      </c>
      <c r="D21" s="34">
        <f>IF(C21=0, "NA", B21/C21)</f>
        <v>8.2610491532424616E-3</v>
      </c>
      <c r="E21" s="221">
        <v>10</v>
      </c>
      <c r="F21" s="248">
        <v>2507</v>
      </c>
      <c r="G21" s="34">
        <f>IF(F21=0, "NA", E21/F21)</f>
        <v>3.9888312724371761E-3</v>
      </c>
      <c r="H21" s="221">
        <v>2</v>
      </c>
      <c r="I21" s="248">
        <v>401</v>
      </c>
      <c r="J21" s="34">
        <f t="shared" si="7"/>
        <v>4.9875311720698253E-3</v>
      </c>
      <c r="K21" s="221">
        <v>0</v>
      </c>
      <c r="L21" s="248">
        <v>45</v>
      </c>
      <c r="M21" s="34">
        <f>IF(L21=0, "NA", K21/L21)</f>
        <v>0</v>
      </c>
      <c r="N21" s="221">
        <v>1</v>
      </c>
      <c r="O21" s="248">
        <v>51</v>
      </c>
      <c r="P21" s="34">
        <f t="shared" si="3"/>
        <v>1.9607843137254902E-2</v>
      </c>
      <c r="Q21" s="221">
        <v>8</v>
      </c>
      <c r="R21" s="248">
        <v>261</v>
      </c>
      <c r="S21" s="34">
        <f t="shared" si="6"/>
        <v>3.0651340996168581E-2</v>
      </c>
      <c r="T21" s="221">
        <f t="shared" si="8"/>
        <v>41</v>
      </c>
      <c r="U21" s="248">
        <f t="shared" si="5"/>
        <v>5686</v>
      </c>
      <c r="V21" s="34">
        <f>IF(U21=0, "NA", T21/U21)</f>
        <v>7.2106929300035172E-3</v>
      </c>
    </row>
    <row r="22" spans="1:44">
      <c r="A22" s="38">
        <v>2016</v>
      </c>
      <c r="B22" s="221">
        <v>19</v>
      </c>
      <c r="C22" s="248">
        <v>1417</v>
      </c>
      <c r="D22" s="34">
        <f>IF(C22=0, "NA", B22/C22)</f>
        <v>1.3408609738884969E-2</v>
      </c>
      <c r="E22" s="221">
        <v>31</v>
      </c>
      <c r="F22" s="248">
        <v>1943</v>
      </c>
      <c r="G22" s="34">
        <f>IF(F22=0, "NA", E22/F22)</f>
        <v>1.5954709212557899E-2</v>
      </c>
      <c r="H22" s="221">
        <v>3</v>
      </c>
      <c r="I22" s="248">
        <v>224</v>
      </c>
      <c r="J22" s="34">
        <f t="shared" si="7"/>
        <v>1.3392857142857142E-2</v>
      </c>
      <c r="K22" s="221">
        <v>0</v>
      </c>
      <c r="L22" s="248">
        <v>5</v>
      </c>
      <c r="M22" s="34">
        <f>IF(L22=0, "NA", K22/L22)</f>
        <v>0</v>
      </c>
      <c r="N22" s="221">
        <v>1</v>
      </c>
      <c r="O22" s="248">
        <v>47</v>
      </c>
      <c r="P22" s="34">
        <f t="shared" si="3"/>
        <v>2.1276595744680851E-2</v>
      </c>
      <c r="Q22" s="221">
        <v>1</v>
      </c>
      <c r="R22" s="248">
        <v>130</v>
      </c>
      <c r="S22" s="34">
        <f t="shared" si="6"/>
        <v>7.6923076923076927E-3</v>
      </c>
      <c r="T22" s="221">
        <f t="shared" si="8"/>
        <v>55</v>
      </c>
      <c r="U22" s="248">
        <f t="shared" si="5"/>
        <v>3766</v>
      </c>
      <c r="V22" s="34">
        <f>IF(U22=0, "NA", T22/U22)</f>
        <v>1.4604354753053638E-2</v>
      </c>
    </row>
    <row r="23" spans="1:44">
      <c r="A23" s="38">
        <v>2017</v>
      </c>
      <c r="B23" s="221">
        <v>6</v>
      </c>
      <c r="C23" s="248">
        <v>572</v>
      </c>
      <c r="D23" s="34">
        <f>IF(C23=0, "NA", B23/C23)</f>
        <v>1.048951048951049E-2</v>
      </c>
      <c r="E23" s="221">
        <v>3</v>
      </c>
      <c r="F23" s="248">
        <v>707</v>
      </c>
      <c r="G23" s="34">
        <f>IF(F23=0, "NA", E23/F23)</f>
        <v>4.2432814710042432E-3</v>
      </c>
      <c r="H23" s="221">
        <v>0</v>
      </c>
      <c r="I23" s="248">
        <v>32</v>
      </c>
      <c r="J23" s="34">
        <f t="shared" si="7"/>
        <v>0</v>
      </c>
      <c r="K23" s="221">
        <v>0</v>
      </c>
      <c r="L23" s="248">
        <v>1</v>
      </c>
      <c r="M23" s="34">
        <f>IF(L23=0, "NA", K23/L23)</f>
        <v>0</v>
      </c>
      <c r="N23" s="221">
        <v>0</v>
      </c>
      <c r="O23" s="248">
        <v>1</v>
      </c>
      <c r="P23" s="34">
        <f t="shared" si="3"/>
        <v>0</v>
      </c>
      <c r="Q23" s="221">
        <v>0</v>
      </c>
      <c r="R23" s="248">
        <v>15</v>
      </c>
      <c r="S23" s="34">
        <f t="shared" si="6"/>
        <v>0</v>
      </c>
      <c r="T23" s="221">
        <f t="shared" si="8"/>
        <v>9</v>
      </c>
      <c r="U23" s="248">
        <f t="shared" si="5"/>
        <v>1328</v>
      </c>
      <c r="V23" s="34">
        <f>IF(U23=0, "NA", T23/U23)</f>
        <v>6.7771084337349399E-3</v>
      </c>
    </row>
    <row r="24" spans="1:44" ht="13.5" thickBot="1">
      <c r="A24" s="38">
        <v>2018</v>
      </c>
      <c r="B24" s="272">
        <v>0</v>
      </c>
      <c r="C24" s="280">
        <v>48</v>
      </c>
      <c r="D24" s="162">
        <f>IF(C24=0, "NA", B24/C24)</f>
        <v>0</v>
      </c>
      <c r="E24" s="272">
        <v>0</v>
      </c>
      <c r="F24" s="280">
        <v>89</v>
      </c>
      <c r="G24" s="162">
        <f>IF(F24=0, "NA", E24/F24)</f>
        <v>0</v>
      </c>
      <c r="H24" s="272">
        <v>0</v>
      </c>
      <c r="I24" s="280">
        <v>2</v>
      </c>
      <c r="J24" s="162">
        <f t="shared" si="7"/>
        <v>0</v>
      </c>
      <c r="K24" s="272">
        <v>1</v>
      </c>
      <c r="L24" s="280">
        <v>1</v>
      </c>
      <c r="M24" s="162">
        <f>IF(L24=0, "NA", K24/L24)</f>
        <v>1</v>
      </c>
      <c r="N24" s="272">
        <v>0</v>
      </c>
      <c r="O24" s="280">
        <v>0</v>
      </c>
      <c r="P24" s="162" t="str">
        <f t="shared" si="3"/>
        <v>NA</v>
      </c>
      <c r="Q24" s="272">
        <v>0</v>
      </c>
      <c r="R24" s="280">
        <v>0</v>
      </c>
      <c r="S24" s="162" t="str">
        <f t="shared" si="6"/>
        <v>NA</v>
      </c>
      <c r="T24" s="272">
        <f>SUM(Q24,N24,K24,H24,E24,B24,)</f>
        <v>1</v>
      </c>
      <c r="U24" s="280">
        <f>SUM(R24,O24,L24,I24,F24,C24,)</f>
        <v>140</v>
      </c>
      <c r="V24" s="162">
        <f>IF(U24=0, "NA", T24/U24)</f>
        <v>7.1428571428571426E-3</v>
      </c>
    </row>
    <row r="25" spans="1:44" ht="13.5" thickBot="1">
      <c r="A25" s="271" t="s">
        <v>6</v>
      </c>
      <c r="B25" s="115">
        <f>SUM(B9:B24)</f>
        <v>1997</v>
      </c>
      <c r="C25" s="161">
        <f>SUM(C9:C24)</f>
        <v>71700</v>
      </c>
      <c r="D25" s="42">
        <f>B25/C25</f>
        <v>2.7852161785216177E-2</v>
      </c>
      <c r="E25" s="115">
        <f>SUM(E9:E24)</f>
        <v>1882</v>
      </c>
      <c r="F25" s="161">
        <f>SUM(F9:F24)</f>
        <v>71674</v>
      </c>
      <c r="G25" s="42">
        <f>E25/F25</f>
        <v>2.6257778273851048E-2</v>
      </c>
      <c r="H25" s="115">
        <f>SUM(H9:H24)</f>
        <v>57</v>
      </c>
      <c r="I25" s="161">
        <f>SUM(I9:I24)</f>
        <v>4568</v>
      </c>
      <c r="J25" s="42">
        <f>H25/I25</f>
        <v>1.2478108581436076E-2</v>
      </c>
      <c r="K25" s="115">
        <f>SUM(K9:K24)</f>
        <v>9</v>
      </c>
      <c r="L25" s="161">
        <f>SUM(L9:L24)</f>
        <v>339</v>
      </c>
      <c r="M25" s="42">
        <f>K25/L25</f>
        <v>2.6548672566371681E-2</v>
      </c>
      <c r="N25" s="115">
        <f>SUM(N9:N24)</f>
        <v>6</v>
      </c>
      <c r="O25" s="161">
        <f>SUM(O9:O24)</f>
        <v>375</v>
      </c>
      <c r="P25" s="42">
        <f>N25/O25</f>
        <v>1.6E-2</v>
      </c>
      <c r="Q25" s="115">
        <f>SUM(Q9:Q24)</f>
        <v>72</v>
      </c>
      <c r="R25" s="161">
        <f>SUM(R9:R24)</f>
        <v>2080</v>
      </c>
      <c r="S25" s="42">
        <f>Q25/R25</f>
        <v>3.4615384615384617E-2</v>
      </c>
      <c r="T25" s="115">
        <f>SUM(T9:T24)</f>
        <v>4023</v>
      </c>
      <c r="U25" s="161">
        <f>SUM(U9:U24)</f>
        <v>150736</v>
      </c>
      <c r="V25" s="42">
        <f>T25/U25</f>
        <v>2.6689045748858931E-2</v>
      </c>
    </row>
    <row r="26" spans="1:44">
      <c r="A26" s="213"/>
      <c r="T26" s="269"/>
    </row>
    <row r="27" spans="1:44">
      <c r="A27" s="213"/>
      <c r="R27" s="229"/>
      <c r="S27" s="229"/>
      <c r="T27" s="378"/>
      <c r="U27" s="229"/>
      <c r="V27" s="229"/>
      <c r="W27" s="229"/>
      <c r="X27" s="229"/>
    </row>
    <row r="28" spans="1:44">
      <c r="A28" s="173"/>
      <c r="R28" s="347"/>
      <c r="S28" s="347"/>
      <c r="T28" s="347"/>
      <c r="U28" s="388"/>
      <c r="V28" s="388"/>
      <c r="W28" s="389"/>
      <c r="X28" s="347"/>
    </row>
    <row r="29" spans="1:44">
      <c r="P29" s="229"/>
      <c r="Q29" s="288"/>
      <c r="R29" s="346"/>
      <c r="S29" s="346"/>
      <c r="T29" s="346"/>
      <c r="V29" s="590"/>
      <c r="W29" s="589"/>
      <c r="X29" s="589"/>
      <c r="Y29" s="589"/>
      <c r="Z29" s="589"/>
      <c r="AA29" s="589"/>
      <c r="AB29" s="589"/>
      <c r="AC29" s="589"/>
      <c r="AD29" s="589"/>
      <c r="AE29" s="589"/>
      <c r="AF29" s="589"/>
      <c r="AG29" s="589"/>
      <c r="AH29" s="589"/>
      <c r="AI29" s="589"/>
      <c r="AJ29" s="589"/>
      <c r="AK29" s="589"/>
      <c r="AL29" s="589"/>
      <c r="AM29" s="589"/>
      <c r="AN29" s="589"/>
      <c r="AO29" s="589"/>
      <c r="AP29" s="589"/>
      <c r="AQ29" s="589"/>
      <c r="AR29" s="229"/>
    </row>
    <row r="30" spans="1:44">
      <c r="P30" s="316"/>
      <c r="Q30" s="316"/>
      <c r="R30" s="346"/>
      <c r="S30" s="346"/>
      <c r="T30" s="346"/>
      <c r="V30" s="590"/>
      <c r="W30" s="416"/>
      <c r="X30" s="416"/>
      <c r="Y30" s="416"/>
      <c r="Z30" s="416"/>
      <c r="AA30" s="416"/>
      <c r="AB30" s="416"/>
      <c r="AC30" s="416"/>
      <c r="AD30" s="416"/>
      <c r="AE30" s="416"/>
      <c r="AF30" s="416"/>
      <c r="AG30" s="416"/>
      <c r="AH30" s="416"/>
      <c r="AI30" s="416"/>
      <c r="AJ30" s="416"/>
      <c r="AK30" s="416"/>
      <c r="AL30" s="416"/>
      <c r="AM30" s="416"/>
      <c r="AN30" s="416"/>
      <c r="AO30" s="416"/>
      <c r="AP30" s="416"/>
      <c r="AQ30" s="416"/>
      <c r="AR30" s="229"/>
    </row>
    <row r="31" spans="1:44">
      <c r="P31" s="315"/>
      <c r="Q31" s="317"/>
      <c r="R31" s="346"/>
      <c r="S31" s="346"/>
      <c r="T31" s="346"/>
      <c r="V31" s="391"/>
      <c r="W31" s="417"/>
      <c r="X31" s="417"/>
      <c r="Y31" s="321"/>
      <c r="Z31" s="417"/>
      <c r="AA31" s="417"/>
      <c r="AB31" s="321"/>
      <c r="AC31" s="417"/>
      <c r="AD31" s="417"/>
      <c r="AE31" s="321"/>
      <c r="AF31" s="417"/>
      <c r="AG31" s="417"/>
      <c r="AH31" s="321"/>
      <c r="AI31" s="417"/>
      <c r="AJ31" s="417"/>
      <c r="AK31" s="321"/>
      <c r="AL31" s="417"/>
      <c r="AM31" s="417"/>
      <c r="AN31" s="321"/>
      <c r="AO31" s="417"/>
      <c r="AP31" s="417"/>
      <c r="AQ31" s="321"/>
      <c r="AR31" s="229"/>
    </row>
    <row r="32" spans="1:44">
      <c r="P32" s="315"/>
      <c r="Q32" s="317"/>
      <c r="R32" s="346"/>
      <c r="S32" s="346"/>
      <c r="T32" s="346"/>
      <c r="V32" s="391"/>
      <c r="W32" s="417"/>
      <c r="X32" s="417"/>
      <c r="Y32" s="321"/>
      <c r="Z32" s="417"/>
      <c r="AA32" s="417"/>
      <c r="AB32" s="321"/>
      <c r="AC32" s="417"/>
      <c r="AD32" s="417"/>
      <c r="AE32" s="321"/>
      <c r="AF32" s="417"/>
      <c r="AG32" s="417"/>
      <c r="AH32" s="321"/>
      <c r="AI32" s="417"/>
      <c r="AJ32" s="417"/>
      <c r="AK32" s="321"/>
      <c r="AL32" s="417"/>
      <c r="AM32" s="417"/>
      <c r="AN32" s="321"/>
      <c r="AO32" s="417"/>
      <c r="AP32" s="417"/>
      <c r="AQ32" s="321"/>
      <c r="AR32" s="229"/>
    </row>
    <row r="33" spans="16:44">
      <c r="P33" s="315"/>
      <c r="Q33" s="317"/>
      <c r="R33" s="346"/>
      <c r="S33" s="346"/>
      <c r="T33" s="346"/>
      <c r="V33" s="391"/>
      <c r="W33" s="417"/>
      <c r="X33" s="417"/>
      <c r="Y33" s="321"/>
      <c r="Z33" s="417"/>
      <c r="AA33" s="417"/>
      <c r="AB33" s="321"/>
      <c r="AC33" s="417"/>
      <c r="AD33" s="417"/>
      <c r="AE33" s="321"/>
      <c r="AF33" s="417"/>
      <c r="AG33" s="417"/>
      <c r="AH33" s="321"/>
      <c r="AI33" s="417"/>
      <c r="AJ33" s="417"/>
      <c r="AK33" s="321"/>
      <c r="AL33" s="417"/>
      <c r="AM33" s="417"/>
      <c r="AN33" s="321"/>
      <c r="AO33" s="417"/>
      <c r="AP33" s="417"/>
      <c r="AQ33" s="321"/>
      <c r="AR33" s="229"/>
    </row>
    <row r="34" spans="16:44">
      <c r="P34" s="315"/>
      <c r="Q34" s="317"/>
      <c r="R34" s="346"/>
      <c r="S34" s="346"/>
      <c r="T34" s="346"/>
      <c r="V34" s="391"/>
      <c r="W34" s="417"/>
      <c r="X34" s="417"/>
      <c r="Y34" s="321"/>
      <c r="Z34" s="417"/>
      <c r="AA34" s="417"/>
      <c r="AB34" s="321"/>
      <c r="AC34" s="417"/>
      <c r="AD34" s="417"/>
      <c r="AE34" s="321"/>
      <c r="AF34" s="417"/>
      <c r="AG34" s="417"/>
      <c r="AH34" s="321"/>
      <c r="AI34" s="417"/>
      <c r="AJ34" s="417"/>
      <c r="AK34" s="321"/>
      <c r="AL34" s="417"/>
      <c r="AM34" s="417"/>
      <c r="AN34" s="321"/>
      <c r="AO34" s="417"/>
      <c r="AP34" s="417"/>
      <c r="AQ34" s="321"/>
      <c r="AR34" s="229"/>
    </row>
    <row r="35" spans="16:44">
      <c r="P35" s="315"/>
      <c r="Q35" s="317"/>
      <c r="R35" s="346"/>
      <c r="S35" s="346"/>
      <c r="T35" s="346"/>
      <c r="V35" s="391"/>
      <c r="W35" s="417"/>
      <c r="X35" s="417"/>
      <c r="Y35" s="321"/>
      <c r="Z35" s="417"/>
      <c r="AA35" s="417"/>
      <c r="AB35" s="321"/>
      <c r="AC35" s="417"/>
      <c r="AD35" s="417"/>
      <c r="AE35" s="321"/>
      <c r="AF35" s="417"/>
      <c r="AG35" s="417"/>
      <c r="AH35" s="321"/>
      <c r="AI35" s="417"/>
      <c r="AJ35" s="417"/>
      <c r="AK35" s="321"/>
      <c r="AL35" s="417"/>
      <c r="AM35" s="417"/>
      <c r="AN35" s="321"/>
      <c r="AO35" s="417"/>
      <c r="AP35" s="417"/>
      <c r="AQ35" s="321"/>
      <c r="AR35" s="229"/>
    </row>
    <row r="36" spans="16:44">
      <c r="P36" s="315"/>
      <c r="Q36" s="317"/>
      <c r="R36" s="346"/>
      <c r="S36" s="346"/>
      <c r="T36" s="346"/>
      <c r="V36" s="391"/>
      <c r="W36" s="417"/>
      <c r="X36" s="417"/>
      <c r="Y36" s="321"/>
      <c r="Z36" s="417"/>
      <c r="AA36" s="417"/>
      <c r="AB36" s="321"/>
      <c r="AC36" s="417"/>
      <c r="AD36" s="417"/>
      <c r="AE36" s="321"/>
      <c r="AF36" s="417"/>
      <c r="AG36" s="417"/>
      <c r="AH36" s="321"/>
      <c r="AI36" s="417"/>
      <c r="AJ36" s="417"/>
      <c r="AK36" s="321"/>
      <c r="AL36" s="417"/>
      <c r="AM36" s="417"/>
      <c r="AN36" s="321"/>
      <c r="AO36" s="417"/>
      <c r="AP36" s="417"/>
      <c r="AQ36" s="321"/>
      <c r="AR36" s="229"/>
    </row>
    <row r="37" spans="16:44">
      <c r="P37" s="315"/>
      <c r="Q37" s="317"/>
      <c r="R37" s="346"/>
      <c r="S37" s="346"/>
      <c r="T37" s="346"/>
      <c r="V37" s="391"/>
      <c r="W37" s="417"/>
      <c r="X37" s="417"/>
      <c r="Y37" s="321"/>
      <c r="Z37" s="417"/>
      <c r="AA37" s="417"/>
      <c r="AB37" s="321"/>
      <c r="AC37" s="417"/>
      <c r="AD37" s="417"/>
      <c r="AE37" s="321"/>
      <c r="AF37" s="417"/>
      <c r="AG37" s="417"/>
      <c r="AH37" s="321"/>
      <c r="AI37" s="417"/>
      <c r="AJ37" s="417"/>
      <c r="AK37" s="321"/>
      <c r="AL37" s="417"/>
      <c r="AM37" s="417"/>
      <c r="AN37" s="321"/>
      <c r="AO37" s="417"/>
      <c r="AP37" s="417"/>
      <c r="AQ37" s="321"/>
      <c r="AR37" s="229"/>
    </row>
    <row r="38" spans="16:44">
      <c r="P38" s="315"/>
      <c r="Q38" s="315"/>
      <c r="R38" s="346"/>
      <c r="S38" s="346"/>
      <c r="T38" s="346"/>
      <c r="V38" s="391"/>
      <c r="W38" s="417"/>
      <c r="X38" s="417"/>
      <c r="Y38" s="321"/>
      <c r="Z38" s="417"/>
      <c r="AA38" s="417"/>
      <c r="AB38" s="321"/>
      <c r="AC38" s="417"/>
      <c r="AD38" s="417"/>
      <c r="AE38" s="321"/>
      <c r="AF38" s="417"/>
      <c r="AG38" s="417"/>
      <c r="AH38" s="321"/>
      <c r="AI38" s="417"/>
      <c r="AJ38" s="417"/>
      <c r="AK38" s="321"/>
      <c r="AL38" s="417"/>
      <c r="AM38" s="417"/>
      <c r="AN38" s="321"/>
      <c r="AO38" s="417"/>
      <c r="AP38" s="417"/>
      <c r="AQ38" s="321"/>
      <c r="AR38" s="229"/>
    </row>
    <row r="39" spans="16:44">
      <c r="P39" s="315"/>
      <c r="Q39" s="317"/>
      <c r="R39" s="346"/>
      <c r="S39" s="346"/>
      <c r="T39" s="346"/>
      <c r="V39" s="391"/>
      <c r="W39" s="417"/>
      <c r="X39" s="417"/>
      <c r="Y39" s="321"/>
      <c r="Z39" s="417"/>
      <c r="AA39" s="417"/>
      <c r="AB39" s="321"/>
      <c r="AC39" s="417"/>
      <c r="AD39" s="417"/>
      <c r="AE39" s="321"/>
      <c r="AF39" s="417"/>
      <c r="AG39" s="417"/>
      <c r="AH39" s="321"/>
      <c r="AI39" s="417"/>
      <c r="AJ39" s="417"/>
      <c r="AK39" s="321"/>
      <c r="AL39" s="417"/>
      <c r="AM39" s="417"/>
      <c r="AN39" s="321"/>
      <c r="AO39" s="417"/>
      <c r="AP39" s="417"/>
      <c r="AQ39" s="321"/>
      <c r="AR39" s="229"/>
    </row>
    <row r="40" spans="16:44">
      <c r="P40" s="315"/>
      <c r="Q40" s="315"/>
      <c r="R40" s="346"/>
      <c r="S40" s="346"/>
      <c r="T40" s="346"/>
      <c r="V40" s="391"/>
      <c r="W40" s="417"/>
      <c r="X40" s="417"/>
      <c r="Y40" s="321"/>
      <c r="Z40" s="417"/>
      <c r="AA40" s="417"/>
      <c r="AB40" s="321"/>
      <c r="AC40" s="417"/>
      <c r="AD40" s="417"/>
      <c r="AE40" s="321"/>
      <c r="AF40" s="417"/>
      <c r="AG40" s="417"/>
      <c r="AH40" s="321"/>
      <c r="AI40" s="417"/>
      <c r="AJ40" s="417"/>
      <c r="AK40" s="321"/>
      <c r="AL40" s="417"/>
      <c r="AM40" s="417"/>
      <c r="AN40" s="321"/>
      <c r="AO40" s="417"/>
      <c r="AP40" s="417"/>
      <c r="AQ40" s="321"/>
      <c r="AR40" s="229"/>
    </row>
    <row r="41" spans="16:44">
      <c r="P41" s="315"/>
      <c r="Q41" s="317"/>
      <c r="R41" s="346"/>
      <c r="S41" s="346"/>
      <c r="T41" s="346"/>
      <c r="V41" s="391"/>
      <c r="W41" s="417"/>
      <c r="X41" s="417"/>
      <c r="Y41" s="321"/>
      <c r="Z41" s="417"/>
      <c r="AA41" s="417"/>
      <c r="AB41" s="321"/>
      <c r="AC41" s="417"/>
      <c r="AD41" s="417"/>
      <c r="AE41" s="321"/>
      <c r="AF41" s="417"/>
      <c r="AG41" s="417"/>
      <c r="AH41" s="321"/>
      <c r="AI41" s="417"/>
      <c r="AJ41" s="417"/>
      <c r="AK41" s="321"/>
      <c r="AL41" s="417"/>
      <c r="AM41" s="417"/>
      <c r="AN41" s="321"/>
      <c r="AO41" s="417"/>
      <c r="AP41" s="417"/>
      <c r="AQ41" s="321"/>
      <c r="AR41" s="229"/>
    </row>
    <row r="42" spans="16:44">
      <c r="P42" s="315"/>
      <c r="Q42" s="317"/>
      <c r="R42" s="346"/>
      <c r="S42" s="346"/>
      <c r="T42" s="346"/>
      <c r="V42" s="391"/>
      <c r="W42" s="417"/>
      <c r="X42" s="417"/>
      <c r="Y42" s="321"/>
      <c r="Z42" s="417"/>
      <c r="AA42" s="417"/>
      <c r="AB42" s="321"/>
      <c r="AC42" s="417"/>
      <c r="AD42" s="417"/>
      <c r="AE42" s="321"/>
      <c r="AF42" s="417"/>
      <c r="AG42" s="417"/>
      <c r="AH42" s="321"/>
      <c r="AI42" s="417"/>
      <c r="AJ42" s="417"/>
      <c r="AK42" s="321"/>
      <c r="AL42" s="417"/>
      <c r="AM42" s="417"/>
      <c r="AN42" s="321"/>
      <c r="AO42" s="417"/>
      <c r="AP42" s="417"/>
      <c r="AQ42" s="321"/>
      <c r="AR42" s="229"/>
    </row>
    <row r="43" spans="16:44">
      <c r="P43" s="315"/>
      <c r="Q43" s="315"/>
      <c r="R43" s="346"/>
      <c r="S43" s="346"/>
      <c r="T43" s="348"/>
      <c r="V43" s="391"/>
      <c r="W43" s="417"/>
      <c r="X43" s="417"/>
      <c r="Y43" s="321"/>
      <c r="Z43" s="417"/>
      <c r="AA43" s="417"/>
      <c r="AB43" s="321"/>
      <c r="AC43" s="417"/>
      <c r="AD43" s="417"/>
      <c r="AE43" s="321"/>
      <c r="AF43" s="417"/>
      <c r="AG43" s="417"/>
      <c r="AH43" s="321"/>
      <c r="AI43" s="417"/>
      <c r="AJ43" s="417"/>
      <c r="AK43" s="321"/>
      <c r="AL43" s="417"/>
      <c r="AM43" s="417"/>
      <c r="AN43" s="321"/>
      <c r="AO43" s="417"/>
      <c r="AP43" s="417"/>
      <c r="AQ43" s="321"/>
      <c r="AR43" s="229"/>
    </row>
    <row r="44" spans="16:44">
      <c r="P44" s="315"/>
      <c r="Q44" s="315"/>
      <c r="R44" s="317"/>
      <c r="S44" s="317"/>
      <c r="T44" s="315"/>
      <c r="V44" s="391"/>
      <c r="W44" s="417"/>
      <c r="X44" s="417"/>
      <c r="Y44" s="321"/>
      <c r="Z44" s="417"/>
      <c r="AA44" s="417"/>
      <c r="AB44" s="321"/>
      <c r="AC44" s="417"/>
      <c r="AD44" s="417"/>
      <c r="AE44" s="321"/>
      <c r="AF44" s="417"/>
      <c r="AG44" s="417"/>
      <c r="AH44" s="321"/>
      <c r="AI44" s="417"/>
      <c r="AJ44" s="417"/>
      <c r="AK44" s="321"/>
      <c r="AL44" s="417"/>
      <c r="AM44" s="417"/>
      <c r="AN44" s="321"/>
      <c r="AO44" s="417"/>
      <c r="AP44" s="417"/>
      <c r="AQ44" s="321"/>
      <c r="AR44" s="229"/>
    </row>
    <row r="45" spans="16:44">
      <c r="P45" s="315"/>
      <c r="Q45" s="317"/>
      <c r="R45" s="347"/>
      <c r="S45" s="347"/>
      <c r="T45" s="347"/>
      <c r="V45" s="391"/>
      <c r="W45" s="417"/>
      <c r="X45" s="417"/>
      <c r="Y45" s="321"/>
      <c r="Z45" s="417"/>
      <c r="AA45" s="417"/>
      <c r="AB45" s="321"/>
      <c r="AC45" s="417"/>
      <c r="AD45" s="417"/>
      <c r="AE45" s="321"/>
      <c r="AF45" s="417"/>
      <c r="AG45" s="417"/>
      <c r="AH45" s="321"/>
      <c r="AI45" s="417"/>
      <c r="AJ45" s="417"/>
      <c r="AK45" s="321"/>
      <c r="AL45" s="417"/>
      <c r="AM45" s="417"/>
      <c r="AN45" s="321"/>
      <c r="AO45" s="417"/>
      <c r="AP45" s="417"/>
      <c r="AQ45" s="321"/>
      <c r="AR45" s="229"/>
    </row>
    <row r="46" spans="16:44">
      <c r="P46" s="229"/>
      <c r="Q46" s="229"/>
      <c r="R46" s="346"/>
      <c r="S46" s="346"/>
      <c r="T46" s="346"/>
      <c r="V46" s="391"/>
      <c r="W46" s="417"/>
      <c r="X46" s="417"/>
      <c r="Y46" s="321"/>
      <c r="Z46" s="417"/>
      <c r="AA46" s="417"/>
      <c r="AB46" s="321"/>
      <c r="AC46" s="417"/>
      <c r="AD46" s="417"/>
      <c r="AE46" s="321"/>
      <c r="AF46" s="417"/>
      <c r="AG46" s="417"/>
      <c r="AH46" s="321"/>
      <c r="AI46" s="417"/>
      <c r="AJ46" s="417"/>
      <c r="AK46" s="321"/>
      <c r="AL46" s="417"/>
      <c r="AM46" s="417"/>
      <c r="AN46" s="321"/>
      <c r="AO46" s="417"/>
      <c r="AP46" s="417"/>
      <c r="AQ46" s="321"/>
      <c r="AR46" s="229"/>
    </row>
    <row r="47" spans="16:44">
      <c r="P47" s="229"/>
      <c r="Q47" s="229"/>
      <c r="R47" s="346"/>
      <c r="S47" s="346"/>
      <c r="T47" s="346"/>
      <c r="V47" s="414"/>
      <c r="W47" s="334"/>
      <c r="X47" s="334"/>
      <c r="Y47" s="415"/>
      <c r="Z47" s="334"/>
      <c r="AA47" s="334"/>
      <c r="AB47" s="415"/>
      <c r="AC47" s="334"/>
      <c r="AD47" s="334"/>
      <c r="AE47" s="415"/>
      <c r="AF47" s="334"/>
      <c r="AG47" s="334"/>
      <c r="AH47" s="415"/>
      <c r="AI47" s="334"/>
      <c r="AJ47" s="334"/>
      <c r="AK47" s="415"/>
      <c r="AL47" s="334"/>
      <c r="AM47" s="334"/>
      <c r="AN47" s="415"/>
      <c r="AO47" s="334"/>
      <c r="AP47" s="334"/>
      <c r="AQ47" s="415"/>
      <c r="AR47" s="229"/>
    </row>
    <row r="48" spans="16:44">
      <c r="P48" s="229"/>
      <c r="Q48" s="288"/>
      <c r="R48" s="346"/>
      <c r="S48" s="346"/>
      <c r="T48" s="346"/>
    </row>
    <row r="49" spans="16:20">
      <c r="P49" s="316"/>
      <c r="Q49" s="316"/>
      <c r="R49" s="346"/>
      <c r="S49" s="346"/>
      <c r="T49" s="346"/>
    </row>
    <row r="50" spans="16:20">
      <c r="P50" s="315"/>
      <c r="Q50" s="317"/>
      <c r="R50" s="346"/>
      <c r="S50" s="346"/>
      <c r="T50" s="346"/>
    </row>
    <row r="51" spans="16:20">
      <c r="P51" s="315"/>
      <c r="Q51" s="315"/>
      <c r="R51" s="346"/>
      <c r="S51" s="346"/>
      <c r="T51" s="346"/>
    </row>
    <row r="52" spans="16:20">
      <c r="P52" s="315"/>
      <c r="Q52" s="315"/>
      <c r="R52" s="346"/>
      <c r="S52" s="346"/>
      <c r="T52" s="346"/>
    </row>
    <row r="53" spans="16:20">
      <c r="P53" s="315"/>
      <c r="Q53" s="315"/>
      <c r="R53" s="346"/>
      <c r="S53" s="346"/>
      <c r="T53" s="346"/>
    </row>
    <row r="54" spans="16:20">
      <c r="P54" s="315"/>
      <c r="Q54" s="315"/>
      <c r="R54" s="346"/>
      <c r="S54" s="346"/>
      <c r="T54" s="346"/>
    </row>
    <row r="55" spans="16:20">
      <c r="P55" s="315"/>
      <c r="Q55" s="315"/>
      <c r="R55" s="346"/>
      <c r="S55" s="346"/>
      <c r="T55" s="346"/>
    </row>
    <row r="56" spans="16:20">
      <c r="P56" s="315"/>
      <c r="Q56" s="315"/>
      <c r="R56" s="346"/>
      <c r="S56" s="346"/>
      <c r="T56" s="346"/>
    </row>
    <row r="57" spans="16:20">
      <c r="P57" s="315"/>
      <c r="Q57" s="315"/>
      <c r="R57" s="346"/>
      <c r="S57" s="346"/>
      <c r="T57" s="346"/>
    </row>
    <row r="58" spans="16:20">
      <c r="P58" s="315"/>
      <c r="Q58" s="315"/>
      <c r="R58" s="346"/>
      <c r="S58" s="346"/>
      <c r="T58" s="346"/>
    </row>
    <row r="59" spans="16:20">
      <c r="P59" s="315"/>
      <c r="Q59" s="315"/>
      <c r="R59" s="346"/>
      <c r="S59" s="346"/>
      <c r="T59" s="346"/>
    </row>
    <row r="60" spans="16:20">
      <c r="P60" s="315"/>
      <c r="Q60" s="315"/>
      <c r="R60" s="346"/>
      <c r="S60" s="346"/>
      <c r="T60" s="346"/>
    </row>
    <row r="61" spans="16:20">
      <c r="P61" s="315"/>
      <c r="Q61" s="315"/>
      <c r="R61" s="346"/>
      <c r="S61" s="346"/>
      <c r="T61" s="346"/>
    </row>
    <row r="62" spans="16:20">
      <c r="P62" s="315"/>
      <c r="Q62" s="315"/>
      <c r="R62" s="315"/>
      <c r="S62" s="315"/>
      <c r="T62" s="315"/>
    </row>
    <row r="63" spans="16:20">
      <c r="P63" s="315"/>
      <c r="Q63" s="315"/>
      <c r="R63" s="315"/>
      <c r="S63" s="315"/>
      <c r="T63" s="315"/>
    </row>
    <row r="64" spans="16:20">
      <c r="P64" s="315"/>
      <c r="Q64" s="315"/>
      <c r="R64" s="317"/>
      <c r="S64" s="315"/>
      <c r="T64" s="315"/>
    </row>
    <row r="65" spans="16:21">
      <c r="P65" s="315"/>
      <c r="Q65" s="317"/>
      <c r="R65" s="317"/>
      <c r="S65" s="317"/>
      <c r="T65" s="315"/>
    </row>
    <row r="66" spans="16:21">
      <c r="P66" s="229"/>
      <c r="Q66" s="229"/>
      <c r="R66" s="229"/>
      <c r="S66" s="229"/>
      <c r="T66" s="229"/>
    </row>
    <row r="67" spans="16:21">
      <c r="P67" s="229"/>
      <c r="Q67" s="229"/>
      <c r="R67" s="229"/>
      <c r="S67" s="229"/>
      <c r="T67" s="229"/>
    </row>
    <row r="68" spans="16:21">
      <c r="P68" s="229"/>
      <c r="Q68" s="229"/>
      <c r="R68" s="229"/>
      <c r="S68" s="229"/>
      <c r="T68" s="229"/>
    </row>
    <row r="75" spans="16:21">
      <c r="U75" s="348"/>
    </row>
  </sheetData>
  <mergeCells count="17">
    <mergeCell ref="A7:A8"/>
    <mergeCell ref="B7:D7"/>
    <mergeCell ref="A4:V5"/>
    <mergeCell ref="E7:G7"/>
    <mergeCell ref="H7:J7"/>
    <mergeCell ref="T7:V7"/>
    <mergeCell ref="N7:P7"/>
    <mergeCell ref="Q7:S7"/>
    <mergeCell ref="K7:M7"/>
    <mergeCell ref="AI29:AK29"/>
    <mergeCell ref="AL29:AN29"/>
    <mergeCell ref="AO29:AQ29"/>
    <mergeCell ref="V29:V30"/>
    <mergeCell ref="W29:Y29"/>
    <mergeCell ref="Z29:AB29"/>
    <mergeCell ref="AC29:AE29"/>
    <mergeCell ref="AF29:AH29"/>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AY85"/>
  <sheetViews>
    <sheetView zoomScale="80" zoomScaleNormal="80" workbookViewId="0"/>
  </sheetViews>
  <sheetFormatPr defaultRowHeight="12.75"/>
  <cols>
    <col min="1" max="1" width="11.85546875" style="37" customWidth="1"/>
    <col min="2" max="2" width="10.42578125" style="37" bestFit="1" customWidth="1"/>
    <col min="3" max="3" width="9.140625" style="37" bestFit="1" customWidth="1"/>
    <col min="4" max="4" width="8.140625" style="37" customWidth="1"/>
    <col min="5" max="6" width="9.140625" style="37" bestFit="1" customWidth="1"/>
    <col min="7" max="7" width="8.28515625" style="37" customWidth="1"/>
    <col min="8" max="8" width="9.140625" style="37" bestFit="1" customWidth="1"/>
    <col min="9" max="9" width="8.5703125" style="37" bestFit="1" customWidth="1"/>
    <col min="10" max="10" width="8" style="37" customWidth="1"/>
    <col min="11" max="11" width="9.140625" style="37" bestFit="1" customWidth="1"/>
    <col min="12" max="12" width="8.85546875" style="37" bestFit="1" customWidth="1"/>
    <col min="13" max="13" width="8.140625" style="37" customWidth="1"/>
    <col min="14" max="14" width="9.140625" style="37" bestFit="1" customWidth="1"/>
    <col min="15" max="15" width="9" style="37" bestFit="1" customWidth="1"/>
    <col min="16" max="16" width="8.5703125" style="37" customWidth="1"/>
    <col min="17" max="18" width="9.42578125" style="37" bestFit="1" customWidth="1"/>
    <col min="19" max="19" width="8" style="37" customWidth="1"/>
    <col min="20" max="20" width="10.42578125" style="37" customWidth="1"/>
    <col min="21" max="21" width="9.85546875" style="37" customWidth="1"/>
    <col min="22" max="22" width="8.7109375" style="37" customWidth="1"/>
    <col min="23" max="16384" width="9.140625" style="37"/>
  </cols>
  <sheetData>
    <row r="1" spans="1:22" ht="26.25">
      <c r="A1" s="219" t="s">
        <v>355</v>
      </c>
    </row>
    <row r="2" spans="1:22" ht="18">
      <c r="A2" s="32" t="s">
        <v>53</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7.25" customHeight="1">
      <c r="A4" s="591" t="s">
        <v>182</v>
      </c>
      <c r="B4" s="591"/>
      <c r="C4" s="591"/>
      <c r="D4" s="591"/>
      <c r="E4" s="591"/>
      <c r="F4" s="591"/>
      <c r="G4" s="591"/>
      <c r="H4" s="591"/>
      <c r="I4" s="591"/>
      <c r="J4" s="591"/>
      <c r="K4" s="591"/>
      <c r="L4" s="591"/>
      <c r="M4" s="591"/>
      <c r="N4" s="591"/>
      <c r="O4" s="591"/>
      <c r="P4" s="591"/>
      <c r="Q4" s="591"/>
      <c r="R4" s="591"/>
    </row>
    <row r="5" spans="1:22" ht="12" customHeight="1">
      <c r="A5" s="591"/>
      <c r="B5" s="591"/>
      <c r="C5" s="591"/>
      <c r="D5" s="591"/>
      <c r="E5" s="591"/>
      <c r="F5" s="591"/>
      <c r="G5" s="591"/>
      <c r="H5" s="591"/>
      <c r="I5" s="591"/>
      <c r="J5" s="591"/>
      <c r="K5" s="591"/>
      <c r="L5" s="591"/>
      <c r="M5" s="591"/>
      <c r="N5" s="591"/>
      <c r="O5" s="591"/>
      <c r="P5" s="591"/>
      <c r="Q5" s="591"/>
      <c r="R5" s="591"/>
    </row>
    <row r="6" spans="1:22" ht="15" thickBot="1">
      <c r="A6" s="33"/>
      <c r="B6" s="33"/>
      <c r="C6" s="33"/>
      <c r="D6" s="33"/>
      <c r="E6" s="33"/>
      <c r="F6" s="33"/>
      <c r="G6" s="33"/>
      <c r="H6" s="33"/>
      <c r="I6" s="33"/>
      <c r="J6" s="33"/>
      <c r="K6" s="33"/>
      <c r="L6" s="33"/>
      <c r="M6" s="33"/>
      <c r="N6" s="33"/>
      <c r="O6" s="33"/>
      <c r="P6" s="33"/>
    </row>
    <row r="7" spans="1:22" ht="12.75" customHeight="1">
      <c r="A7" s="595" t="s">
        <v>7</v>
      </c>
      <c r="B7" s="592" t="s">
        <v>12</v>
      </c>
      <c r="C7" s="593"/>
      <c r="D7" s="594"/>
      <c r="E7" s="592" t="s">
        <v>101</v>
      </c>
      <c r="F7" s="593"/>
      <c r="G7" s="594"/>
      <c r="H7" s="592" t="s">
        <v>103</v>
      </c>
      <c r="I7" s="593"/>
      <c r="J7" s="594"/>
      <c r="K7" s="592" t="s">
        <v>100</v>
      </c>
      <c r="L7" s="593"/>
      <c r="M7" s="594"/>
      <c r="N7" s="592" t="s">
        <v>102</v>
      </c>
      <c r="O7" s="593"/>
      <c r="P7" s="594"/>
      <c r="Q7" s="592" t="s">
        <v>104</v>
      </c>
      <c r="R7" s="593"/>
      <c r="S7" s="594"/>
      <c r="T7" s="592" t="s">
        <v>6</v>
      </c>
      <c r="U7" s="593"/>
      <c r="V7" s="594"/>
    </row>
    <row r="8" spans="1:22" ht="26.25" customHeight="1" thickBot="1">
      <c r="A8" s="596"/>
      <c r="B8" s="289" t="s">
        <v>15</v>
      </c>
      <c r="C8" s="226" t="s">
        <v>9</v>
      </c>
      <c r="D8" s="227" t="s">
        <v>16</v>
      </c>
      <c r="E8" s="289" t="s">
        <v>15</v>
      </c>
      <c r="F8" s="226" t="s">
        <v>9</v>
      </c>
      <c r="G8" s="227" t="s">
        <v>16</v>
      </c>
      <c r="H8" s="289" t="s">
        <v>15</v>
      </c>
      <c r="I8" s="226" t="s">
        <v>9</v>
      </c>
      <c r="J8" s="227" t="s">
        <v>16</v>
      </c>
      <c r="K8" s="289" t="s">
        <v>15</v>
      </c>
      <c r="L8" s="226" t="s">
        <v>9</v>
      </c>
      <c r="M8" s="227" t="s">
        <v>16</v>
      </c>
      <c r="N8" s="289" t="s">
        <v>15</v>
      </c>
      <c r="O8" s="226" t="s">
        <v>9</v>
      </c>
      <c r="P8" s="227" t="s">
        <v>16</v>
      </c>
      <c r="Q8" s="289" t="s">
        <v>15</v>
      </c>
      <c r="R8" s="226" t="s">
        <v>9</v>
      </c>
      <c r="S8" s="227" t="s">
        <v>16</v>
      </c>
      <c r="T8" s="289" t="s">
        <v>15</v>
      </c>
      <c r="U8" s="226" t="s">
        <v>9</v>
      </c>
      <c r="V8" s="227" t="s">
        <v>16</v>
      </c>
    </row>
    <row r="9" spans="1:22">
      <c r="A9" s="38">
        <v>2003</v>
      </c>
      <c r="B9" s="220">
        <v>7631</v>
      </c>
      <c r="C9" s="249">
        <v>8038</v>
      </c>
      <c r="D9" s="40">
        <f t="shared" ref="D9:D20" si="0">IF(C9=0, "NA", B9/C9)</f>
        <v>0.94936551380940537</v>
      </c>
      <c r="E9" s="220">
        <v>7574</v>
      </c>
      <c r="F9" s="249">
        <v>7976</v>
      </c>
      <c r="G9" s="40">
        <f t="shared" ref="G9:G20" si="1">IF(F9=0, "NA", E9/F9)</f>
        <v>0.94959879638916755</v>
      </c>
      <c r="H9" s="220"/>
      <c r="I9" s="249"/>
      <c r="J9" s="40"/>
      <c r="K9" s="220">
        <v>10</v>
      </c>
      <c r="L9" s="249">
        <v>12</v>
      </c>
      <c r="M9" s="40">
        <f t="shared" ref="M9:M20" si="2">IF(L9=0, "NA", K9/L9)</f>
        <v>0.83333333333333337</v>
      </c>
      <c r="N9" s="220">
        <v>0</v>
      </c>
      <c r="O9" s="249">
        <v>0</v>
      </c>
      <c r="P9" s="296" t="s">
        <v>191</v>
      </c>
      <c r="Q9" s="220"/>
      <c r="R9" s="249"/>
      <c r="S9" s="40"/>
      <c r="T9" s="220">
        <f>SUM(Q9,N9,K9,H9,E9,B9)</f>
        <v>15215</v>
      </c>
      <c r="U9" s="248">
        <f t="shared" ref="U9:U23" si="3">SUM(R9,O9,L9,I9,F9,C9)</f>
        <v>16026</v>
      </c>
      <c r="V9" s="40">
        <f t="shared" ref="V9:V20" si="4">IF(U9=0, "NA", T9/U9)</f>
        <v>0.94939473355796833</v>
      </c>
    </row>
    <row r="10" spans="1:22">
      <c r="A10" s="38">
        <v>2004</v>
      </c>
      <c r="B10" s="221">
        <v>7480</v>
      </c>
      <c r="C10" s="248">
        <v>7772</v>
      </c>
      <c r="D10" s="34">
        <f t="shared" si="0"/>
        <v>0.9624292331446217</v>
      </c>
      <c r="E10" s="221">
        <v>8907</v>
      </c>
      <c r="F10" s="248">
        <v>9244</v>
      </c>
      <c r="G10" s="34">
        <f t="shared" si="1"/>
        <v>0.96354392038078751</v>
      </c>
      <c r="H10" s="221"/>
      <c r="I10" s="248"/>
      <c r="J10" s="34"/>
      <c r="K10" s="221">
        <v>13</v>
      </c>
      <c r="L10" s="248">
        <v>14</v>
      </c>
      <c r="M10" s="34">
        <f t="shared" si="2"/>
        <v>0.9285714285714286</v>
      </c>
      <c r="N10" s="221">
        <v>0</v>
      </c>
      <c r="O10" s="248">
        <v>0</v>
      </c>
      <c r="P10" s="295" t="s">
        <v>191</v>
      </c>
      <c r="Q10" s="221"/>
      <c r="R10" s="248"/>
      <c r="S10" s="34"/>
      <c r="T10" s="221">
        <f t="shared" ref="T10:T24" si="5">SUM(Q10,N10,K10,H10,E10,B10)</f>
        <v>16400</v>
      </c>
      <c r="U10" s="248">
        <f t="shared" si="3"/>
        <v>17030</v>
      </c>
      <c r="V10" s="34">
        <f t="shared" si="4"/>
        <v>0.96300645918966532</v>
      </c>
    </row>
    <row r="11" spans="1:22">
      <c r="A11" s="38">
        <v>2005</v>
      </c>
      <c r="B11" s="221">
        <v>7641</v>
      </c>
      <c r="C11" s="248">
        <v>7894</v>
      </c>
      <c r="D11" s="34">
        <f t="shared" si="0"/>
        <v>0.96795034203192298</v>
      </c>
      <c r="E11" s="221">
        <v>8432</v>
      </c>
      <c r="F11" s="248">
        <v>8734</v>
      </c>
      <c r="G11" s="34">
        <f t="shared" si="1"/>
        <v>0.9654224868330662</v>
      </c>
      <c r="H11" s="221"/>
      <c r="I11" s="248"/>
      <c r="J11" s="34"/>
      <c r="K11" s="221">
        <v>10</v>
      </c>
      <c r="L11" s="248">
        <v>11</v>
      </c>
      <c r="M11" s="34">
        <f t="shared" si="2"/>
        <v>0.90909090909090906</v>
      </c>
      <c r="N11" s="221">
        <v>3</v>
      </c>
      <c r="O11" s="248">
        <v>3</v>
      </c>
      <c r="P11" s="295" t="s">
        <v>191</v>
      </c>
      <c r="Q11" s="221"/>
      <c r="R11" s="248"/>
      <c r="S11" s="34"/>
      <c r="T11" s="221">
        <f t="shared" si="5"/>
        <v>16086</v>
      </c>
      <c r="U11" s="248">
        <f t="shared" si="3"/>
        <v>16642</v>
      </c>
      <c r="V11" s="34">
        <f t="shared" si="4"/>
        <v>0.96659055401994953</v>
      </c>
    </row>
    <row r="12" spans="1:22">
      <c r="A12" s="38">
        <v>2006</v>
      </c>
      <c r="B12" s="221">
        <v>7157</v>
      </c>
      <c r="C12" s="248">
        <v>7445</v>
      </c>
      <c r="D12" s="34">
        <f t="shared" si="0"/>
        <v>0.96131631967763598</v>
      </c>
      <c r="E12" s="221">
        <v>7148</v>
      </c>
      <c r="F12" s="248">
        <v>7378</v>
      </c>
      <c r="G12" s="34">
        <f t="shared" si="1"/>
        <v>0.96882624017348873</v>
      </c>
      <c r="H12" s="221"/>
      <c r="I12" s="248"/>
      <c r="J12" s="34"/>
      <c r="K12" s="221">
        <v>13</v>
      </c>
      <c r="L12" s="248">
        <v>13</v>
      </c>
      <c r="M12" s="34">
        <f t="shared" si="2"/>
        <v>1</v>
      </c>
      <c r="N12" s="221">
        <v>1</v>
      </c>
      <c r="O12" s="248">
        <v>2</v>
      </c>
      <c r="P12" s="295" t="s">
        <v>191</v>
      </c>
      <c r="Q12" s="221"/>
      <c r="R12" s="248"/>
      <c r="S12" s="34"/>
      <c r="T12" s="221">
        <f t="shared" si="5"/>
        <v>14319</v>
      </c>
      <c r="U12" s="248">
        <f t="shared" si="3"/>
        <v>14838</v>
      </c>
      <c r="V12" s="34">
        <f t="shared" si="4"/>
        <v>0.96502224019409621</v>
      </c>
    </row>
    <row r="13" spans="1:22">
      <c r="A13" s="38">
        <v>2007</v>
      </c>
      <c r="B13" s="221">
        <v>6589</v>
      </c>
      <c r="C13" s="248">
        <v>6764</v>
      </c>
      <c r="D13" s="34">
        <f t="shared" si="0"/>
        <v>0.97412773506800709</v>
      </c>
      <c r="E13" s="221">
        <v>6133</v>
      </c>
      <c r="F13" s="248">
        <v>6313</v>
      </c>
      <c r="G13" s="34">
        <f t="shared" si="1"/>
        <v>0.97148740693806435</v>
      </c>
      <c r="H13" s="221"/>
      <c r="I13" s="248"/>
      <c r="J13" s="34"/>
      <c r="K13" s="221">
        <v>3</v>
      </c>
      <c r="L13" s="248">
        <v>3</v>
      </c>
      <c r="M13" s="34">
        <f t="shared" si="2"/>
        <v>1</v>
      </c>
      <c r="N13" s="221">
        <v>4</v>
      </c>
      <c r="O13" s="248">
        <v>4</v>
      </c>
      <c r="P13" s="34">
        <f t="shared" ref="P13:P20" si="6">IF(O13=0, "NA", N13/O13)</f>
        <v>1</v>
      </c>
      <c r="Q13" s="221">
        <v>159</v>
      </c>
      <c r="R13" s="248">
        <v>173</v>
      </c>
      <c r="S13" s="34">
        <f t="shared" ref="S13:S24" si="7">IF(R13=0, "NA", Q13/R13)</f>
        <v>0.91907514450867056</v>
      </c>
      <c r="T13" s="221">
        <f t="shared" si="5"/>
        <v>12888</v>
      </c>
      <c r="U13" s="248">
        <f t="shared" si="3"/>
        <v>13257</v>
      </c>
      <c r="V13" s="34">
        <f t="shared" si="4"/>
        <v>0.97216564833672781</v>
      </c>
    </row>
    <row r="14" spans="1:22">
      <c r="A14" s="38">
        <v>2008</v>
      </c>
      <c r="B14" s="221">
        <v>5667</v>
      </c>
      <c r="C14" s="248">
        <v>5816</v>
      </c>
      <c r="D14" s="34">
        <f t="shared" si="0"/>
        <v>0.97438101788170561</v>
      </c>
      <c r="E14" s="221">
        <v>5438</v>
      </c>
      <c r="F14" s="248">
        <v>5556</v>
      </c>
      <c r="G14" s="34">
        <f t="shared" si="1"/>
        <v>0.97876169906407484</v>
      </c>
      <c r="H14" s="221">
        <v>799</v>
      </c>
      <c r="I14" s="248">
        <v>817</v>
      </c>
      <c r="J14" s="34">
        <f t="shared" ref="J14:J24" si="8">IF(I14=0, "NA", H14/I14)</f>
        <v>0.97796817625458998</v>
      </c>
      <c r="K14" s="221">
        <v>3</v>
      </c>
      <c r="L14" s="248">
        <v>3</v>
      </c>
      <c r="M14" s="34">
        <f t="shared" si="2"/>
        <v>1</v>
      </c>
      <c r="N14" s="221">
        <v>2</v>
      </c>
      <c r="O14" s="248">
        <v>2</v>
      </c>
      <c r="P14" s="34">
        <f t="shared" si="6"/>
        <v>1</v>
      </c>
      <c r="Q14" s="221">
        <v>215</v>
      </c>
      <c r="R14" s="248">
        <v>229</v>
      </c>
      <c r="S14" s="34">
        <f t="shared" si="7"/>
        <v>0.93886462882096067</v>
      </c>
      <c r="T14" s="221">
        <f t="shared" si="5"/>
        <v>12124</v>
      </c>
      <c r="U14" s="248">
        <f t="shared" si="3"/>
        <v>12423</v>
      </c>
      <c r="V14" s="34">
        <f t="shared" si="4"/>
        <v>0.97593173951541501</v>
      </c>
    </row>
    <row r="15" spans="1:22">
      <c r="A15" s="38">
        <v>2009</v>
      </c>
      <c r="B15" s="221">
        <v>4169</v>
      </c>
      <c r="C15" s="248">
        <v>4275</v>
      </c>
      <c r="D15" s="34">
        <f t="shared" si="0"/>
        <v>0.97520467836257307</v>
      </c>
      <c r="E15" s="221">
        <v>3214</v>
      </c>
      <c r="F15" s="248">
        <v>3287</v>
      </c>
      <c r="G15" s="34">
        <f t="shared" si="1"/>
        <v>0.97779129905689077</v>
      </c>
      <c r="H15" s="221">
        <v>551</v>
      </c>
      <c r="I15" s="248">
        <v>559</v>
      </c>
      <c r="J15" s="34">
        <f t="shared" si="8"/>
        <v>0.9856887298747764</v>
      </c>
      <c r="K15" s="221">
        <v>17</v>
      </c>
      <c r="L15" s="248">
        <v>17</v>
      </c>
      <c r="M15" s="34">
        <f t="shared" si="2"/>
        <v>1</v>
      </c>
      <c r="N15" s="221">
        <v>16</v>
      </c>
      <c r="O15" s="248">
        <v>17</v>
      </c>
      <c r="P15" s="34">
        <f t="shared" si="6"/>
        <v>0.94117647058823528</v>
      </c>
      <c r="Q15" s="221">
        <v>87</v>
      </c>
      <c r="R15" s="248">
        <v>91</v>
      </c>
      <c r="S15" s="34">
        <f t="shared" si="7"/>
        <v>0.95604395604395609</v>
      </c>
      <c r="T15" s="221">
        <f t="shared" si="5"/>
        <v>8054</v>
      </c>
      <c r="U15" s="248">
        <f t="shared" si="3"/>
        <v>8246</v>
      </c>
      <c r="V15" s="34">
        <f t="shared" si="4"/>
        <v>0.97671598350715494</v>
      </c>
    </row>
    <row r="16" spans="1:22">
      <c r="A16" s="38">
        <v>2010</v>
      </c>
      <c r="B16" s="221">
        <v>4156</v>
      </c>
      <c r="C16" s="248">
        <v>4240</v>
      </c>
      <c r="D16" s="34">
        <f t="shared" si="0"/>
        <v>0.98018867924528297</v>
      </c>
      <c r="E16" s="221">
        <v>3809</v>
      </c>
      <c r="F16" s="248">
        <v>3865</v>
      </c>
      <c r="G16" s="34">
        <f t="shared" si="1"/>
        <v>0.98551099611901682</v>
      </c>
      <c r="H16" s="221">
        <v>490</v>
      </c>
      <c r="I16" s="248">
        <v>499</v>
      </c>
      <c r="J16" s="34">
        <f t="shared" si="8"/>
        <v>0.9819639278557114</v>
      </c>
      <c r="K16" s="221">
        <v>45</v>
      </c>
      <c r="L16" s="248">
        <v>48</v>
      </c>
      <c r="M16" s="34">
        <f t="shared" si="2"/>
        <v>0.9375</v>
      </c>
      <c r="N16" s="221">
        <v>39</v>
      </c>
      <c r="O16" s="248">
        <v>39</v>
      </c>
      <c r="P16" s="34">
        <f t="shared" si="6"/>
        <v>1</v>
      </c>
      <c r="Q16" s="221">
        <v>84</v>
      </c>
      <c r="R16" s="248">
        <v>87</v>
      </c>
      <c r="S16" s="34">
        <f t="shared" si="7"/>
        <v>0.96551724137931039</v>
      </c>
      <c r="T16" s="221">
        <f t="shared" si="5"/>
        <v>8623</v>
      </c>
      <c r="U16" s="248">
        <f t="shared" si="3"/>
        <v>8778</v>
      </c>
      <c r="V16" s="34">
        <f t="shared" si="4"/>
        <v>0.98234221918432441</v>
      </c>
    </row>
    <row r="17" spans="1:51">
      <c r="A17" s="38">
        <v>2011</v>
      </c>
      <c r="B17" s="221">
        <v>3551</v>
      </c>
      <c r="C17" s="248">
        <v>3624</v>
      </c>
      <c r="D17" s="34">
        <f t="shared" si="0"/>
        <v>0.97985651214128033</v>
      </c>
      <c r="E17" s="221">
        <v>4035</v>
      </c>
      <c r="F17" s="248">
        <v>4089</v>
      </c>
      <c r="G17" s="34">
        <f t="shared" si="1"/>
        <v>0.98679383712399116</v>
      </c>
      <c r="H17" s="221">
        <v>700</v>
      </c>
      <c r="I17" s="248">
        <v>708</v>
      </c>
      <c r="J17" s="34">
        <f t="shared" si="8"/>
        <v>0.98870056497175141</v>
      </c>
      <c r="K17" s="221">
        <v>35</v>
      </c>
      <c r="L17" s="248">
        <v>35</v>
      </c>
      <c r="M17" s="34">
        <f t="shared" si="2"/>
        <v>1</v>
      </c>
      <c r="N17" s="221">
        <v>41</v>
      </c>
      <c r="O17" s="248">
        <v>41</v>
      </c>
      <c r="P17" s="34">
        <f t="shared" si="6"/>
        <v>1</v>
      </c>
      <c r="Q17" s="221">
        <v>358</v>
      </c>
      <c r="R17" s="248">
        <v>371</v>
      </c>
      <c r="S17" s="34">
        <f t="shared" si="7"/>
        <v>0.96495956873315369</v>
      </c>
      <c r="T17" s="221">
        <f t="shared" si="5"/>
        <v>8720</v>
      </c>
      <c r="U17" s="248">
        <f t="shared" si="3"/>
        <v>8868</v>
      </c>
      <c r="V17" s="34">
        <f t="shared" si="4"/>
        <v>0.98331078033378438</v>
      </c>
    </row>
    <row r="18" spans="1:51">
      <c r="A18" s="38">
        <v>2012</v>
      </c>
      <c r="B18" s="221">
        <v>3968</v>
      </c>
      <c r="C18" s="248">
        <v>4035</v>
      </c>
      <c r="D18" s="34">
        <f t="shared" si="0"/>
        <v>0.98339529120198266</v>
      </c>
      <c r="E18" s="221">
        <v>3337</v>
      </c>
      <c r="F18" s="248">
        <v>3375</v>
      </c>
      <c r="G18" s="34">
        <f t="shared" si="1"/>
        <v>0.9887407407407407</v>
      </c>
      <c r="H18" s="221">
        <v>569</v>
      </c>
      <c r="I18" s="248">
        <v>574</v>
      </c>
      <c r="J18" s="34">
        <f t="shared" si="8"/>
        <v>0.99128919860627174</v>
      </c>
      <c r="K18" s="221">
        <v>34</v>
      </c>
      <c r="L18" s="248">
        <v>34</v>
      </c>
      <c r="M18" s="34">
        <f t="shared" si="2"/>
        <v>1</v>
      </c>
      <c r="N18" s="221">
        <v>64</v>
      </c>
      <c r="O18" s="248">
        <v>65</v>
      </c>
      <c r="P18" s="34">
        <f t="shared" si="6"/>
        <v>0.98461538461538467</v>
      </c>
      <c r="Q18" s="221">
        <v>296</v>
      </c>
      <c r="R18" s="248">
        <v>305</v>
      </c>
      <c r="S18" s="34">
        <f t="shared" si="7"/>
        <v>0.97049180327868856</v>
      </c>
      <c r="T18" s="221">
        <f t="shared" si="5"/>
        <v>8268</v>
      </c>
      <c r="U18" s="248">
        <f t="shared" si="3"/>
        <v>8388</v>
      </c>
      <c r="V18" s="34">
        <f t="shared" si="4"/>
        <v>0.98569384835479257</v>
      </c>
    </row>
    <row r="19" spans="1:51">
      <c r="A19" s="38">
        <v>2013</v>
      </c>
      <c r="B19" s="221">
        <v>3767</v>
      </c>
      <c r="C19" s="248">
        <v>3808</v>
      </c>
      <c r="D19" s="34">
        <f t="shared" si="0"/>
        <v>0.98923319327731096</v>
      </c>
      <c r="E19" s="221">
        <v>2934</v>
      </c>
      <c r="F19" s="248">
        <v>2960</v>
      </c>
      <c r="G19" s="34">
        <f t="shared" si="1"/>
        <v>0.99121621621621625</v>
      </c>
      <c r="H19" s="221">
        <v>413</v>
      </c>
      <c r="I19" s="248">
        <v>415</v>
      </c>
      <c r="J19" s="34">
        <f t="shared" si="8"/>
        <v>0.99518072289156623</v>
      </c>
      <c r="K19" s="221">
        <v>32</v>
      </c>
      <c r="L19" s="248">
        <v>33</v>
      </c>
      <c r="M19" s="34">
        <f t="shared" si="2"/>
        <v>0.96969696969696972</v>
      </c>
      <c r="N19" s="221">
        <v>43</v>
      </c>
      <c r="O19" s="248">
        <v>43</v>
      </c>
      <c r="P19" s="34">
        <f t="shared" si="6"/>
        <v>1</v>
      </c>
      <c r="Q19" s="221">
        <v>232</v>
      </c>
      <c r="R19" s="248">
        <v>238</v>
      </c>
      <c r="S19" s="34">
        <f t="shared" si="7"/>
        <v>0.97478991596638653</v>
      </c>
      <c r="T19" s="221">
        <f t="shared" si="5"/>
        <v>7421</v>
      </c>
      <c r="U19" s="248">
        <f t="shared" si="3"/>
        <v>7497</v>
      </c>
      <c r="V19" s="34">
        <f t="shared" si="4"/>
        <v>0.98986261171135126</v>
      </c>
    </row>
    <row r="20" spans="1:51">
      <c r="A20" s="38">
        <v>2014</v>
      </c>
      <c r="B20" s="221">
        <v>3514</v>
      </c>
      <c r="C20" s="248">
        <v>3531</v>
      </c>
      <c r="D20" s="34">
        <f t="shared" si="0"/>
        <v>0.9951854998583971</v>
      </c>
      <c r="E20" s="221">
        <v>3629</v>
      </c>
      <c r="F20" s="248">
        <v>3651</v>
      </c>
      <c r="G20" s="34">
        <f t="shared" si="1"/>
        <v>0.99397425362914271</v>
      </c>
      <c r="H20" s="221">
        <v>335</v>
      </c>
      <c r="I20" s="248">
        <v>337</v>
      </c>
      <c r="J20" s="34">
        <f t="shared" si="8"/>
        <v>0.99406528189910981</v>
      </c>
      <c r="K20" s="221">
        <v>64</v>
      </c>
      <c r="L20" s="248">
        <v>64</v>
      </c>
      <c r="M20" s="34">
        <f t="shared" si="2"/>
        <v>1</v>
      </c>
      <c r="N20" s="221">
        <v>59</v>
      </c>
      <c r="O20" s="248">
        <v>60</v>
      </c>
      <c r="P20" s="34">
        <f t="shared" si="6"/>
        <v>0.98333333333333328</v>
      </c>
      <c r="Q20" s="221">
        <v>180</v>
      </c>
      <c r="R20" s="248">
        <v>180</v>
      </c>
      <c r="S20" s="34">
        <f t="shared" si="7"/>
        <v>1</v>
      </c>
      <c r="T20" s="221">
        <f t="shared" si="5"/>
        <v>7781</v>
      </c>
      <c r="U20" s="248">
        <f t="shared" si="3"/>
        <v>7823</v>
      </c>
      <c r="V20" s="34">
        <f t="shared" si="4"/>
        <v>0.99463121564617152</v>
      </c>
    </row>
    <row r="21" spans="1:51">
      <c r="A21" s="38">
        <v>2015</v>
      </c>
      <c r="B21" s="221">
        <v>2401</v>
      </c>
      <c r="C21" s="248">
        <v>2421</v>
      </c>
      <c r="D21" s="34">
        <f>IF(C21=0, "NA", B21/C21)</f>
        <v>0.99173895084675756</v>
      </c>
      <c r="E21" s="221">
        <v>2497</v>
      </c>
      <c r="F21" s="248">
        <v>2507</v>
      </c>
      <c r="G21" s="34">
        <f>IF(F21=0, "NA", E21/F21)</f>
        <v>0.99601116872756279</v>
      </c>
      <c r="H21" s="221">
        <v>399</v>
      </c>
      <c r="I21" s="248">
        <v>401</v>
      </c>
      <c r="J21" s="34">
        <f t="shared" si="8"/>
        <v>0.99501246882793015</v>
      </c>
      <c r="K21" s="221">
        <v>45</v>
      </c>
      <c r="L21" s="248">
        <v>45</v>
      </c>
      <c r="M21" s="34">
        <f>IF(L21=0, "NA", K21/L21)</f>
        <v>1</v>
      </c>
      <c r="N21" s="221">
        <v>50</v>
      </c>
      <c r="O21" s="248">
        <v>51</v>
      </c>
      <c r="P21" s="34">
        <f>IF(O21=0, "NA", N21/O21)</f>
        <v>0.98039215686274506</v>
      </c>
      <c r="Q21" s="221">
        <v>253</v>
      </c>
      <c r="R21" s="248">
        <v>261</v>
      </c>
      <c r="S21" s="34">
        <f t="shared" si="7"/>
        <v>0.96934865900383138</v>
      </c>
      <c r="T21" s="221">
        <f t="shared" si="5"/>
        <v>5645</v>
      </c>
      <c r="U21" s="248">
        <f t="shared" si="3"/>
        <v>5686</v>
      </c>
      <c r="V21" s="34">
        <f>IF(U21=0, "NA", T21/U21)</f>
        <v>0.99278930706999646</v>
      </c>
    </row>
    <row r="22" spans="1:51">
      <c r="A22" s="38">
        <v>2016</v>
      </c>
      <c r="B22" s="221">
        <v>1398</v>
      </c>
      <c r="C22" s="248">
        <v>1417</v>
      </c>
      <c r="D22" s="34">
        <f>IF(C22=0, "NA", B22/C22)</f>
        <v>0.98659139026111509</v>
      </c>
      <c r="E22" s="221">
        <v>1912</v>
      </c>
      <c r="F22" s="248">
        <v>1943</v>
      </c>
      <c r="G22" s="34">
        <f>IF(F22=0, "NA", E22/F22)</f>
        <v>0.98404529078744207</v>
      </c>
      <c r="H22" s="221">
        <v>221</v>
      </c>
      <c r="I22" s="248">
        <v>224</v>
      </c>
      <c r="J22" s="34">
        <f t="shared" si="8"/>
        <v>0.9866071428571429</v>
      </c>
      <c r="K22" s="221">
        <v>5</v>
      </c>
      <c r="L22" s="248">
        <v>5</v>
      </c>
      <c r="M22" s="34">
        <f>IF(L22=0, "NA", K22/L22)</f>
        <v>1</v>
      </c>
      <c r="N22" s="221">
        <v>46</v>
      </c>
      <c r="O22" s="248">
        <v>47</v>
      </c>
      <c r="P22" s="34">
        <f>IF(O22=0, "NA", N22/O22)</f>
        <v>0.97872340425531912</v>
      </c>
      <c r="Q22" s="221">
        <v>129</v>
      </c>
      <c r="R22" s="248">
        <v>130</v>
      </c>
      <c r="S22" s="34">
        <f t="shared" si="7"/>
        <v>0.99230769230769234</v>
      </c>
      <c r="T22" s="221">
        <f t="shared" si="5"/>
        <v>3711</v>
      </c>
      <c r="U22" s="248">
        <f t="shared" si="3"/>
        <v>3766</v>
      </c>
      <c r="V22" s="34">
        <f>IF(U22=0, "NA", T22/U22)</f>
        <v>0.98539564524694634</v>
      </c>
    </row>
    <row r="23" spans="1:51">
      <c r="A23" s="38">
        <v>2017</v>
      </c>
      <c r="B23" s="221">
        <v>566</v>
      </c>
      <c r="C23" s="248">
        <v>572</v>
      </c>
      <c r="D23" s="34">
        <f>IF(C23=0, "NA", B23/C23)</f>
        <v>0.98951048951048948</v>
      </c>
      <c r="E23" s="221">
        <v>704</v>
      </c>
      <c r="F23" s="248">
        <v>707</v>
      </c>
      <c r="G23" s="34">
        <f>IF(F23=0, "NA", E23/F23)</f>
        <v>0.99575671852899572</v>
      </c>
      <c r="H23" s="221">
        <v>32</v>
      </c>
      <c r="I23" s="248">
        <v>32</v>
      </c>
      <c r="J23" s="34">
        <f t="shared" si="8"/>
        <v>1</v>
      </c>
      <c r="K23" s="221">
        <v>1</v>
      </c>
      <c r="L23" s="248">
        <v>1</v>
      </c>
      <c r="M23" s="34">
        <f>IF(L23=0, "NA", K23/L23)</f>
        <v>1</v>
      </c>
      <c r="N23" s="221">
        <v>1</v>
      </c>
      <c r="O23" s="248">
        <v>1</v>
      </c>
      <c r="P23" s="34">
        <f>IF(O23=0, "NA", N23/O23)</f>
        <v>1</v>
      </c>
      <c r="Q23" s="221">
        <v>15</v>
      </c>
      <c r="R23" s="248">
        <v>15</v>
      </c>
      <c r="S23" s="34">
        <f t="shared" si="7"/>
        <v>1</v>
      </c>
      <c r="T23" s="221">
        <f t="shared" si="5"/>
        <v>1319</v>
      </c>
      <c r="U23" s="248">
        <f t="shared" si="3"/>
        <v>1328</v>
      </c>
      <c r="V23" s="34">
        <f>IF(U23=0, "NA", T23/U23)</f>
        <v>0.99322289156626509</v>
      </c>
    </row>
    <row r="24" spans="1:51" ht="13.5" thickBot="1">
      <c r="A24" s="38">
        <v>2018</v>
      </c>
      <c r="B24" s="237">
        <v>48</v>
      </c>
      <c r="C24" s="250">
        <v>48</v>
      </c>
      <c r="D24" s="41">
        <f>IF(C24=0, "NA", B24/C24)</f>
        <v>1</v>
      </c>
      <c r="E24" s="237">
        <v>89</v>
      </c>
      <c r="F24" s="250">
        <v>89</v>
      </c>
      <c r="G24" s="41">
        <f>IF(F24=0, "NA", E24/F24)</f>
        <v>1</v>
      </c>
      <c r="H24" s="237">
        <v>2</v>
      </c>
      <c r="I24" s="250">
        <v>2</v>
      </c>
      <c r="J24" s="41">
        <f t="shared" si="8"/>
        <v>1</v>
      </c>
      <c r="K24" s="237">
        <v>0</v>
      </c>
      <c r="L24" s="250">
        <v>1</v>
      </c>
      <c r="M24" s="41">
        <f>IF(L24=0, "NA", K24/L24)</f>
        <v>0</v>
      </c>
      <c r="N24" s="237">
        <v>0</v>
      </c>
      <c r="O24" s="250">
        <v>0</v>
      </c>
      <c r="P24" s="41" t="str">
        <f>IF(O24=0, "NA", N24/O24)</f>
        <v>NA</v>
      </c>
      <c r="Q24" s="237">
        <v>0</v>
      </c>
      <c r="R24" s="250">
        <v>0</v>
      </c>
      <c r="S24" s="41" t="str">
        <f t="shared" si="7"/>
        <v>NA</v>
      </c>
      <c r="T24" s="221">
        <f t="shared" si="5"/>
        <v>139</v>
      </c>
      <c r="U24" s="250">
        <f>SUM(R24,O24,L24,I24,F24,C24)</f>
        <v>140</v>
      </c>
      <c r="V24" s="41">
        <f>IF(U24=0, "NA", T24/U24)</f>
        <v>0.99285714285714288</v>
      </c>
    </row>
    <row r="25" spans="1:51" ht="13.5" thickBot="1">
      <c r="A25" s="271" t="s">
        <v>6</v>
      </c>
      <c r="B25" s="161">
        <f>SUM(B9:B24)</f>
        <v>69703</v>
      </c>
      <c r="C25" s="161">
        <f>SUM(C9:C24)</f>
        <v>71700</v>
      </c>
      <c r="D25" s="42">
        <f>B25/C25</f>
        <v>0.97214783821478379</v>
      </c>
      <c r="E25" s="161">
        <f>SUM(E9:E24)</f>
        <v>69792</v>
      </c>
      <c r="F25" s="161">
        <f>SUM(F9:F24)</f>
        <v>71674</v>
      </c>
      <c r="G25" s="42">
        <f>E25/F25</f>
        <v>0.97374222172614899</v>
      </c>
      <c r="H25" s="161">
        <f>SUM(H9:H24)</f>
        <v>4511</v>
      </c>
      <c r="I25" s="161">
        <f>SUM(I9:I24)</f>
        <v>4568</v>
      </c>
      <c r="J25" s="42">
        <f>H25/I25</f>
        <v>0.98752189141856395</v>
      </c>
      <c r="K25" s="161">
        <f>SUM(K9:K24)</f>
        <v>330</v>
      </c>
      <c r="L25" s="161">
        <f>SUM(L9:L24)</f>
        <v>339</v>
      </c>
      <c r="M25" s="42">
        <f>K25/L25</f>
        <v>0.97345132743362828</v>
      </c>
      <c r="N25" s="161">
        <f>SUM(N9:N24)</f>
        <v>369</v>
      </c>
      <c r="O25" s="161">
        <f>SUM(O9:O24)</f>
        <v>375</v>
      </c>
      <c r="P25" s="42">
        <f>N25/O25</f>
        <v>0.98399999999999999</v>
      </c>
      <c r="Q25" s="161">
        <f>SUM(Q9:Q24)</f>
        <v>2008</v>
      </c>
      <c r="R25" s="161">
        <f>SUM(R9:R24)</f>
        <v>2080</v>
      </c>
      <c r="S25" s="42">
        <f>Q25/R25</f>
        <v>0.9653846153846154</v>
      </c>
      <c r="T25" s="161">
        <f>SUM(T9:T24)</f>
        <v>146713</v>
      </c>
      <c r="U25" s="161">
        <f>SUM(U9:U24)</f>
        <v>150736</v>
      </c>
      <c r="V25" s="42">
        <f>T25/U25</f>
        <v>0.97331095425114111</v>
      </c>
      <c r="W25" s="241"/>
    </row>
    <row r="26" spans="1:51">
      <c r="A26" s="173"/>
      <c r="Q26" s="229"/>
      <c r="R26" s="229"/>
      <c r="S26" s="229"/>
      <c r="T26" s="351"/>
      <c r="U26" s="229"/>
      <c r="V26" s="229"/>
      <c r="W26" s="229"/>
    </row>
    <row r="27" spans="1:51">
      <c r="P27" s="288"/>
      <c r="Q27" s="229"/>
      <c r="R27" s="273"/>
      <c r="S27" s="274"/>
      <c r="T27" s="274"/>
      <c r="U27" s="229"/>
      <c r="V27" s="229"/>
      <c r="W27" s="229"/>
      <c r="X27" s="229"/>
      <c r="Y27" s="229"/>
      <c r="Z27" s="229"/>
    </row>
    <row r="28" spans="1:51">
      <c r="P28" s="318"/>
      <c r="Q28" s="350"/>
      <c r="R28" s="273"/>
      <c r="S28" s="274"/>
      <c r="T28" s="274"/>
      <c r="U28" s="229"/>
      <c r="V28" s="229"/>
      <c r="W28" s="229"/>
      <c r="X28" s="229"/>
      <c r="Y28" s="229"/>
      <c r="Z28" s="229"/>
    </row>
    <row r="29" spans="1:51">
      <c r="P29" s="319"/>
      <c r="Q29" s="349"/>
      <c r="R29" s="229"/>
      <c r="S29" s="229"/>
      <c r="T29" s="590"/>
      <c r="U29" s="589"/>
      <c r="V29" s="589"/>
      <c r="W29" s="589"/>
      <c r="X29" s="589"/>
      <c r="Y29" s="589"/>
      <c r="Z29" s="589"/>
      <c r="AA29" s="589"/>
      <c r="AB29" s="589"/>
      <c r="AC29" s="589"/>
      <c r="AD29" s="589"/>
      <c r="AE29" s="589"/>
      <c r="AF29" s="589"/>
      <c r="AG29" s="589"/>
      <c r="AH29" s="589"/>
      <c r="AI29" s="589"/>
      <c r="AJ29" s="589"/>
      <c r="AK29" s="589"/>
      <c r="AL29" s="589"/>
      <c r="AM29" s="589"/>
      <c r="AN29" s="589"/>
      <c r="AO29" s="589"/>
      <c r="AP29" s="229"/>
      <c r="AQ29" s="229"/>
      <c r="AR29" s="229"/>
      <c r="AS29" s="229"/>
      <c r="AT29" s="229"/>
      <c r="AU29" s="229"/>
      <c r="AV29" s="229"/>
      <c r="AW29" s="229"/>
      <c r="AX29" s="229"/>
      <c r="AY29" s="229"/>
    </row>
    <row r="30" spans="1:51">
      <c r="P30" s="319"/>
      <c r="Q30" s="349"/>
      <c r="R30" s="229"/>
      <c r="S30" s="229"/>
      <c r="T30" s="590"/>
      <c r="U30" s="416"/>
      <c r="V30" s="416"/>
      <c r="W30" s="416"/>
      <c r="X30" s="416"/>
      <c r="Y30" s="416"/>
      <c r="Z30" s="416"/>
      <c r="AA30" s="416"/>
      <c r="AB30" s="416"/>
      <c r="AC30" s="416"/>
      <c r="AD30" s="416"/>
      <c r="AE30" s="416"/>
      <c r="AF30" s="416"/>
      <c r="AG30" s="416"/>
      <c r="AH30" s="416"/>
      <c r="AI30" s="416"/>
      <c r="AJ30" s="416"/>
      <c r="AK30" s="416"/>
      <c r="AL30" s="416"/>
      <c r="AM30" s="416"/>
      <c r="AN30" s="416"/>
      <c r="AO30" s="416"/>
      <c r="AP30" s="229"/>
      <c r="AQ30" s="229"/>
      <c r="AR30" s="229"/>
      <c r="AS30" s="229"/>
      <c r="AT30" s="229"/>
      <c r="AU30" s="229"/>
      <c r="AV30" s="229"/>
      <c r="AW30" s="229"/>
      <c r="AX30" s="229"/>
      <c r="AY30" s="229"/>
    </row>
    <row r="31" spans="1:51">
      <c r="P31" s="319"/>
      <c r="Q31" s="349"/>
      <c r="R31" s="229"/>
      <c r="S31" s="229"/>
      <c r="T31" s="418"/>
      <c r="U31" s="419"/>
      <c r="V31" s="419"/>
      <c r="W31" s="246"/>
      <c r="X31" s="419"/>
      <c r="Y31" s="419"/>
      <c r="Z31" s="246"/>
      <c r="AA31" s="419"/>
      <c r="AB31" s="419"/>
      <c r="AC31" s="246"/>
      <c r="AD31" s="419"/>
      <c r="AE31" s="419"/>
      <c r="AF31" s="246"/>
      <c r="AG31" s="419"/>
      <c r="AH31" s="419"/>
      <c r="AI31" s="246"/>
      <c r="AJ31" s="419"/>
      <c r="AK31" s="419"/>
      <c r="AL31" s="246"/>
      <c r="AM31" s="419"/>
      <c r="AN31" s="419"/>
      <c r="AO31" s="246"/>
      <c r="AP31" s="229"/>
      <c r="AQ31" s="229"/>
      <c r="AR31" s="229"/>
      <c r="AS31" s="229"/>
      <c r="AT31" s="229"/>
      <c r="AU31" s="229"/>
      <c r="AV31" s="229"/>
      <c r="AW31" s="229"/>
      <c r="AX31" s="229"/>
      <c r="AY31" s="229"/>
    </row>
    <row r="32" spans="1:51">
      <c r="P32" s="319"/>
      <c r="Q32" s="349"/>
      <c r="R32" s="229"/>
      <c r="S32" s="229"/>
      <c r="T32" s="418"/>
      <c r="U32" s="419"/>
      <c r="V32" s="419"/>
      <c r="W32" s="246"/>
      <c r="X32" s="419"/>
      <c r="Y32" s="419"/>
      <c r="Z32" s="246"/>
      <c r="AA32" s="419"/>
      <c r="AB32" s="419"/>
      <c r="AC32" s="246"/>
      <c r="AD32" s="419"/>
      <c r="AE32" s="419"/>
      <c r="AF32" s="246"/>
      <c r="AG32" s="419"/>
      <c r="AH32" s="419"/>
      <c r="AI32" s="246"/>
      <c r="AJ32" s="419"/>
      <c r="AK32" s="419"/>
      <c r="AL32" s="246"/>
      <c r="AM32" s="419"/>
      <c r="AN32" s="419"/>
      <c r="AO32" s="246"/>
      <c r="AP32" s="229"/>
      <c r="AQ32" s="229"/>
      <c r="AR32" s="229"/>
      <c r="AS32" s="229"/>
      <c r="AT32" s="229"/>
      <c r="AU32" s="229"/>
      <c r="AV32" s="229"/>
      <c r="AW32" s="229"/>
      <c r="AX32" s="229"/>
      <c r="AY32" s="229"/>
    </row>
    <row r="33" spans="16:51">
      <c r="P33" s="319"/>
      <c r="Q33" s="349"/>
      <c r="R33" s="229"/>
      <c r="S33" s="229"/>
      <c r="T33" s="418"/>
      <c r="U33" s="419"/>
      <c r="V33" s="419"/>
      <c r="W33" s="246"/>
      <c r="X33" s="419"/>
      <c r="Y33" s="419"/>
      <c r="Z33" s="246"/>
      <c r="AA33" s="419"/>
      <c r="AB33" s="419"/>
      <c r="AC33" s="246"/>
      <c r="AD33" s="419"/>
      <c r="AE33" s="419"/>
      <c r="AF33" s="246"/>
      <c r="AG33" s="419"/>
      <c r="AH33" s="419"/>
      <c r="AI33" s="246"/>
      <c r="AJ33" s="419"/>
      <c r="AK33" s="419"/>
      <c r="AL33" s="246"/>
      <c r="AM33" s="419"/>
      <c r="AN33" s="419"/>
      <c r="AO33" s="246"/>
      <c r="AP33" s="229"/>
      <c r="AQ33" s="229"/>
      <c r="AR33" s="229"/>
      <c r="AS33" s="229"/>
      <c r="AT33" s="229"/>
      <c r="AU33" s="229"/>
      <c r="AV33" s="229"/>
      <c r="AW33" s="229"/>
      <c r="AX33" s="229"/>
      <c r="AY33" s="229"/>
    </row>
    <row r="34" spans="16:51">
      <c r="P34" s="319"/>
      <c r="Q34" s="349"/>
      <c r="R34" s="229"/>
      <c r="S34" s="229"/>
      <c r="T34" s="418"/>
      <c r="U34" s="419"/>
      <c r="V34" s="419"/>
      <c r="W34" s="246"/>
      <c r="X34" s="419"/>
      <c r="Y34" s="419"/>
      <c r="Z34" s="246"/>
      <c r="AA34" s="419"/>
      <c r="AB34" s="419"/>
      <c r="AC34" s="246"/>
      <c r="AD34" s="419"/>
      <c r="AE34" s="419"/>
      <c r="AF34" s="246"/>
      <c r="AG34" s="419"/>
      <c r="AH34" s="419"/>
      <c r="AI34" s="246"/>
      <c r="AJ34" s="419"/>
      <c r="AK34" s="419"/>
      <c r="AL34" s="246"/>
      <c r="AM34" s="419"/>
      <c r="AN34" s="419"/>
      <c r="AO34" s="246"/>
      <c r="AP34" s="229"/>
      <c r="AQ34" s="229"/>
      <c r="AR34" s="229"/>
      <c r="AS34" s="229"/>
      <c r="AT34" s="229"/>
      <c r="AU34" s="229"/>
      <c r="AV34" s="229"/>
      <c r="AW34" s="229"/>
      <c r="AX34" s="229"/>
      <c r="AY34" s="229"/>
    </row>
    <row r="35" spans="16:51">
      <c r="P35" s="319"/>
      <c r="Q35" s="349"/>
      <c r="T35" s="418"/>
      <c r="U35" s="419"/>
      <c r="V35" s="419"/>
      <c r="W35" s="246"/>
      <c r="X35" s="419"/>
      <c r="Y35" s="419"/>
      <c r="Z35" s="246"/>
      <c r="AA35" s="419"/>
      <c r="AB35" s="419"/>
      <c r="AC35" s="246"/>
      <c r="AD35" s="419"/>
      <c r="AE35" s="419"/>
      <c r="AF35" s="246"/>
      <c r="AG35" s="419"/>
      <c r="AH35" s="419"/>
      <c r="AI35" s="246"/>
      <c r="AJ35" s="419"/>
      <c r="AK35" s="419"/>
      <c r="AL35" s="246"/>
      <c r="AM35" s="419"/>
      <c r="AN35" s="419"/>
      <c r="AO35" s="246"/>
      <c r="AP35" s="229"/>
      <c r="AQ35" s="229"/>
      <c r="AR35" s="229"/>
      <c r="AS35" s="229"/>
      <c r="AT35" s="229"/>
      <c r="AU35" s="229"/>
      <c r="AV35" s="229"/>
      <c r="AW35" s="229"/>
      <c r="AX35" s="229"/>
      <c r="AY35" s="229"/>
    </row>
    <row r="36" spans="16:51">
      <c r="P36" s="319"/>
      <c r="Q36" s="349"/>
      <c r="T36" s="418"/>
      <c r="U36" s="419"/>
      <c r="V36" s="419"/>
      <c r="W36" s="246"/>
      <c r="X36" s="419"/>
      <c r="Y36" s="419"/>
      <c r="Z36" s="246"/>
      <c r="AA36" s="419"/>
      <c r="AB36" s="419"/>
      <c r="AC36" s="246"/>
      <c r="AD36" s="419"/>
      <c r="AE36" s="419"/>
      <c r="AF36" s="246"/>
      <c r="AG36" s="419"/>
      <c r="AH36" s="419"/>
      <c r="AI36" s="246"/>
      <c r="AJ36" s="419"/>
      <c r="AK36" s="419"/>
      <c r="AL36" s="246"/>
      <c r="AM36" s="419"/>
      <c r="AN36" s="419"/>
      <c r="AO36" s="246"/>
      <c r="AP36" s="229"/>
      <c r="AQ36" s="229"/>
      <c r="AR36" s="229"/>
      <c r="AS36" s="229"/>
      <c r="AT36" s="229"/>
      <c r="AU36" s="229"/>
      <c r="AV36" s="229"/>
      <c r="AW36" s="229"/>
      <c r="AX36" s="229"/>
      <c r="AY36" s="229"/>
    </row>
    <row r="37" spans="16:51">
      <c r="P37" s="319"/>
      <c r="Q37" s="349"/>
      <c r="T37" s="418"/>
      <c r="U37" s="419"/>
      <c r="V37" s="419"/>
      <c r="W37" s="246"/>
      <c r="X37" s="419"/>
      <c r="Y37" s="419"/>
      <c r="Z37" s="246"/>
      <c r="AA37" s="419"/>
      <c r="AB37" s="419"/>
      <c r="AC37" s="246"/>
      <c r="AD37" s="419"/>
      <c r="AE37" s="419"/>
      <c r="AF37" s="246"/>
      <c r="AG37" s="419"/>
      <c r="AH37" s="419"/>
      <c r="AI37" s="246"/>
      <c r="AJ37" s="419"/>
      <c r="AK37" s="419"/>
      <c r="AL37" s="246"/>
      <c r="AM37" s="419"/>
      <c r="AN37" s="419"/>
      <c r="AO37" s="246"/>
      <c r="AP37" s="229"/>
      <c r="AQ37" s="229"/>
      <c r="AR37" s="229"/>
      <c r="AS37" s="229"/>
      <c r="AT37" s="229"/>
      <c r="AU37" s="229"/>
      <c r="AV37" s="229"/>
      <c r="AW37" s="229"/>
      <c r="AX37" s="229"/>
      <c r="AY37" s="229"/>
    </row>
    <row r="38" spans="16:51">
      <c r="P38" s="319"/>
      <c r="Q38" s="349"/>
      <c r="T38" s="418"/>
      <c r="U38" s="419"/>
      <c r="V38" s="419"/>
      <c r="W38" s="246"/>
      <c r="X38" s="419"/>
      <c r="Y38" s="419"/>
      <c r="Z38" s="246"/>
      <c r="AA38" s="419"/>
      <c r="AB38" s="419"/>
      <c r="AC38" s="246"/>
      <c r="AD38" s="419"/>
      <c r="AE38" s="419"/>
      <c r="AF38" s="246"/>
      <c r="AG38" s="419"/>
      <c r="AH38" s="419"/>
      <c r="AI38" s="246"/>
      <c r="AJ38" s="419"/>
      <c r="AK38" s="419"/>
      <c r="AL38" s="246"/>
      <c r="AM38" s="419"/>
      <c r="AN38" s="419"/>
      <c r="AO38" s="246"/>
      <c r="AP38" s="229"/>
      <c r="AQ38" s="229"/>
      <c r="AR38" s="229"/>
      <c r="AS38" s="229"/>
      <c r="AT38" s="229"/>
      <c r="AU38" s="229"/>
      <c r="AV38" s="229"/>
      <c r="AW38" s="229"/>
      <c r="AX38" s="229"/>
      <c r="AY38" s="229"/>
    </row>
    <row r="39" spans="16:51">
      <c r="P39" s="319"/>
      <c r="Q39" s="349"/>
      <c r="T39" s="418"/>
      <c r="U39" s="419"/>
      <c r="V39" s="419"/>
      <c r="W39" s="246"/>
      <c r="X39" s="419"/>
      <c r="Y39" s="419"/>
      <c r="Z39" s="246"/>
      <c r="AA39" s="419"/>
      <c r="AB39" s="419"/>
      <c r="AC39" s="246"/>
      <c r="AD39" s="419"/>
      <c r="AE39" s="419"/>
      <c r="AF39" s="246"/>
      <c r="AG39" s="419"/>
      <c r="AH39" s="419"/>
      <c r="AI39" s="246"/>
      <c r="AJ39" s="419"/>
      <c r="AK39" s="419"/>
      <c r="AL39" s="246"/>
      <c r="AM39" s="419"/>
      <c r="AN39" s="419"/>
      <c r="AO39" s="246"/>
      <c r="AP39" s="229"/>
      <c r="AQ39" s="229"/>
      <c r="AR39" s="229"/>
      <c r="AS39" s="229"/>
      <c r="AT39" s="229"/>
      <c r="AU39" s="229"/>
      <c r="AV39" s="229"/>
      <c r="AW39" s="229"/>
      <c r="AX39" s="229"/>
      <c r="AY39" s="229"/>
    </row>
    <row r="40" spans="16:51">
      <c r="P40" s="319"/>
      <c r="Q40" s="349"/>
      <c r="T40" s="418"/>
      <c r="U40" s="419"/>
      <c r="V40" s="419"/>
      <c r="W40" s="246"/>
      <c r="X40" s="419"/>
      <c r="Y40" s="419"/>
      <c r="Z40" s="246"/>
      <c r="AA40" s="419"/>
      <c r="AB40" s="419"/>
      <c r="AC40" s="246"/>
      <c r="AD40" s="419"/>
      <c r="AE40" s="419"/>
      <c r="AF40" s="246"/>
      <c r="AG40" s="419"/>
      <c r="AH40" s="419"/>
      <c r="AI40" s="246"/>
      <c r="AJ40" s="419"/>
      <c r="AK40" s="419"/>
      <c r="AL40" s="246"/>
      <c r="AM40" s="419"/>
      <c r="AN40" s="419"/>
      <c r="AO40" s="246"/>
      <c r="AP40" s="229"/>
      <c r="AQ40" s="229"/>
      <c r="AR40" s="229"/>
      <c r="AS40" s="229"/>
      <c r="AT40" s="229"/>
      <c r="AU40" s="229"/>
      <c r="AV40" s="229"/>
      <c r="AW40" s="229"/>
      <c r="AX40" s="229"/>
      <c r="AY40" s="229"/>
    </row>
    <row r="41" spans="16:51">
      <c r="P41" s="319"/>
      <c r="Q41" s="349"/>
      <c r="T41" s="418"/>
      <c r="U41" s="419"/>
      <c r="V41" s="419"/>
      <c r="W41" s="246"/>
      <c r="X41" s="419"/>
      <c r="Y41" s="419"/>
      <c r="Z41" s="246"/>
      <c r="AA41" s="419"/>
      <c r="AB41" s="419"/>
      <c r="AC41" s="246"/>
      <c r="AD41" s="419"/>
      <c r="AE41" s="419"/>
      <c r="AF41" s="246"/>
      <c r="AG41" s="419"/>
      <c r="AH41" s="419"/>
      <c r="AI41" s="246"/>
      <c r="AJ41" s="419"/>
      <c r="AK41" s="419"/>
      <c r="AL41" s="246"/>
      <c r="AM41" s="419"/>
      <c r="AN41" s="419"/>
      <c r="AO41" s="246"/>
      <c r="AP41" s="229"/>
      <c r="AQ41" s="229"/>
      <c r="AR41" s="229"/>
      <c r="AS41" s="229"/>
      <c r="AT41" s="229"/>
      <c r="AU41" s="229"/>
      <c r="AV41" s="229"/>
      <c r="AW41" s="229"/>
      <c r="AX41" s="229"/>
      <c r="AY41" s="229"/>
    </row>
    <row r="42" spans="16:51">
      <c r="P42" s="319"/>
      <c r="Q42" s="349"/>
      <c r="T42" s="418"/>
      <c r="U42" s="419"/>
      <c r="V42" s="419"/>
      <c r="W42" s="246"/>
      <c r="X42" s="419"/>
      <c r="Y42" s="419"/>
      <c r="Z42" s="246"/>
      <c r="AA42" s="419"/>
      <c r="AB42" s="419"/>
      <c r="AC42" s="246"/>
      <c r="AD42" s="419"/>
      <c r="AE42" s="419"/>
      <c r="AF42" s="246"/>
      <c r="AG42" s="419"/>
      <c r="AH42" s="419"/>
      <c r="AI42" s="246"/>
      <c r="AJ42" s="419"/>
      <c r="AK42" s="419"/>
      <c r="AL42" s="246"/>
      <c r="AM42" s="419"/>
      <c r="AN42" s="419"/>
      <c r="AO42" s="246"/>
      <c r="AP42" s="229"/>
      <c r="AQ42" s="229"/>
      <c r="AR42" s="229"/>
      <c r="AS42" s="229"/>
      <c r="AT42" s="229"/>
      <c r="AU42" s="229"/>
      <c r="AV42" s="229"/>
      <c r="AW42" s="229"/>
      <c r="AX42" s="229"/>
      <c r="AY42" s="229"/>
    </row>
    <row r="43" spans="16:51">
      <c r="P43" s="319"/>
      <c r="Q43" s="349"/>
      <c r="T43" s="418"/>
      <c r="U43" s="419"/>
      <c r="V43" s="419"/>
      <c r="W43" s="246"/>
      <c r="X43" s="419"/>
      <c r="Y43" s="419"/>
      <c r="Z43" s="246"/>
      <c r="AA43" s="419"/>
      <c r="AB43" s="419"/>
      <c r="AC43" s="246"/>
      <c r="AD43" s="419"/>
      <c r="AE43" s="419"/>
      <c r="AF43" s="246"/>
      <c r="AG43" s="419"/>
      <c r="AH43" s="419"/>
      <c r="AI43" s="246"/>
      <c r="AJ43" s="419"/>
      <c r="AK43" s="419"/>
      <c r="AL43" s="246"/>
      <c r="AM43" s="419"/>
      <c r="AN43" s="419"/>
      <c r="AO43" s="246"/>
      <c r="AP43" s="229"/>
      <c r="AQ43" s="229"/>
      <c r="AR43" s="229"/>
      <c r="AS43" s="229"/>
      <c r="AT43" s="229"/>
      <c r="AU43" s="229"/>
      <c r="AV43" s="229"/>
      <c r="AW43" s="229"/>
      <c r="AX43" s="229"/>
      <c r="AY43" s="229"/>
    </row>
    <row r="44" spans="16:51">
      <c r="P44" s="319"/>
      <c r="Q44" s="349"/>
      <c r="T44" s="418"/>
      <c r="U44" s="419"/>
      <c r="V44" s="419"/>
      <c r="W44" s="246"/>
      <c r="X44" s="419"/>
      <c r="Y44" s="419"/>
      <c r="Z44" s="246"/>
      <c r="AA44" s="419"/>
      <c r="AB44" s="419"/>
      <c r="AC44" s="246"/>
      <c r="AD44" s="419"/>
      <c r="AE44" s="419"/>
      <c r="AF44" s="246"/>
      <c r="AG44" s="419"/>
      <c r="AH44" s="419"/>
      <c r="AI44" s="246"/>
      <c r="AJ44" s="419"/>
      <c r="AK44" s="419"/>
      <c r="AL44" s="246"/>
      <c r="AM44" s="419"/>
      <c r="AN44" s="419"/>
      <c r="AO44" s="246"/>
      <c r="AP44" s="229"/>
      <c r="AQ44" s="229"/>
      <c r="AR44" s="229"/>
      <c r="AS44" s="229"/>
      <c r="AT44" s="229"/>
      <c r="AU44" s="229"/>
      <c r="AV44" s="229"/>
      <c r="AW44" s="229"/>
      <c r="AX44" s="229"/>
      <c r="AY44" s="229"/>
    </row>
    <row r="45" spans="16:51">
      <c r="P45" s="273"/>
      <c r="Q45" s="229"/>
      <c r="T45" s="418"/>
      <c r="U45" s="419"/>
      <c r="V45" s="419"/>
      <c r="W45" s="246"/>
      <c r="X45" s="419"/>
      <c r="Y45" s="419"/>
      <c r="Z45" s="246"/>
      <c r="AA45" s="419"/>
      <c r="AB45" s="419"/>
      <c r="AC45" s="246"/>
      <c r="AD45" s="419"/>
      <c r="AE45" s="419"/>
      <c r="AF45" s="246"/>
      <c r="AG45" s="419"/>
      <c r="AH45" s="419"/>
      <c r="AI45" s="246"/>
      <c r="AJ45" s="419"/>
      <c r="AK45" s="419"/>
      <c r="AL45" s="246"/>
      <c r="AM45" s="419"/>
      <c r="AN45" s="419"/>
      <c r="AO45" s="246"/>
      <c r="AP45" s="229"/>
      <c r="AQ45" s="229"/>
      <c r="AR45" s="229"/>
      <c r="AS45" s="229"/>
      <c r="AT45" s="229"/>
      <c r="AU45" s="229"/>
      <c r="AV45" s="229"/>
      <c r="AW45" s="229"/>
      <c r="AX45" s="229"/>
      <c r="AY45" s="229"/>
    </row>
    <row r="46" spans="16:51">
      <c r="P46" s="229"/>
      <c r="Q46" s="229"/>
      <c r="T46" s="418"/>
      <c r="U46" s="419"/>
      <c r="V46" s="419"/>
      <c r="W46" s="246"/>
      <c r="X46" s="419"/>
      <c r="Y46" s="419"/>
      <c r="Z46" s="246"/>
      <c r="AA46" s="419"/>
      <c r="AB46" s="419"/>
      <c r="AC46" s="246"/>
      <c r="AD46" s="419"/>
      <c r="AE46" s="419"/>
      <c r="AF46" s="246"/>
      <c r="AG46" s="419"/>
      <c r="AH46" s="419"/>
      <c r="AI46" s="246"/>
      <c r="AJ46" s="419"/>
      <c r="AK46" s="419"/>
      <c r="AL46" s="246"/>
      <c r="AM46" s="419"/>
      <c r="AN46" s="419"/>
      <c r="AO46" s="246"/>
      <c r="AP46" s="229"/>
      <c r="AQ46" s="229"/>
      <c r="AR46" s="229"/>
      <c r="AS46" s="229"/>
      <c r="AT46" s="229"/>
      <c r="AU46" s="229"/>
      <c r="AV46" s="229"/>
      <c r="AW46" s="229"/>
      <c r="AX46" s="229"/>
      <c r="AY46" s="229"/>
    </row>
    <row r="47" spans="16:51" ht="12.75" customHeight="1">
      <c r="P47" s="229"/>
      <c r="Q47" s="350"/>
      <c r="T47" s="414"/>
      <c r="U47" s="334"/>
      <c r="V47" s="334"/>
      <c r="W47" s="415"/>
      <c r="X47" s="334"/>
      <c r="Y47" s="334"/>
      <c r="Z47" s="415"/>
      <c r="AA47" s="334"/>
      <c r="AB47" s="334"/>
      <c r="AC47" s="415"/>
      <c r="AD47" s="334"/>
      <c r="AE47" s="334"/>
      <c r="AF47" s="415"/>
      <c r="AG47" s="334"/>
      <c r="AH47" s="334"/>
      <c r="AI47" s="415"/>
      <c r="AJ47" s="334"/>
      <c r="AK47" s="334"/>
      <c r="AL47" s="415"/>
      <c r="AM47" s="334"/>
      <c r="AN47" s="334"/>
      <c r="AO47" s="415"/>
      <c r="AP47" s="229"/>
      <c r="AQ47" s="229"/>
      <c r="AR47" s="229"/>
      <c r="AS47" s="229"/>
      <c r="AT47" s="229"/>
      <c r="AU47" s="229"/>
      <c r="AV47" s="229"/>
      <c r="AW47" s="229"/>
      <c r="AX47" s="229"/>
      <c r="AY47" s="229"/>
    </row>
    <row r="48" spans="16:51">
      <c r="P48" s="229"/>
      <c r="Q48" s="34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row>
    <row r="49" spans="16:17">
      <c r="P49" s="288"/>
      <c r="Q49" s="349"/>
    </row>
    <row r="50" spans="16:17">
      <c r="P50" s="318"/>
      <c r="Q50" s="349"/>
    </row>
    <row r="51" spans="16:17">
      <c r="P51" s="319"/>
      <c r="Q51" s="349"/>
    </row>
    <row r="52" spans="16:17">
      <c r="P52" s="319"/>
      <c r="Q52" s="349"/>
    </row>
    <row r="53" spans="16:17">
      <c r="P53" s="319"/>
      <c r="Q53" s="349"/>
    </row>
    <row r="54" spans="16:17">
      <c r="P54" s="319"/>
      <c r="Q54" s="349"/>
    </row>
    <row r="55" spans="16:17">
      <c r="P55" s="319"/>
      <c r="Q55" s="349"/>
    </row>
    <row r="56" spans="16:17">
      <c r="P56" s="319"/>
      <c r="Q56" s="349"/>
    </row>
    <row r="57" spans="16:17">
      <c r="P57" s="319"/>
      <c r="Q57" s="349"/>
    </row>
    <row r="58" spans="16:17">
      <c r="P58" s="319"/>
      <c r="Q58" s="349"/>
    </row>
    <row r="59" spans="16:17">
      <c r="P59" s="319"/>
      <c r="Q59" s="349"/>
    </row>
    <row r="60" spans="16:17">
      <c r="P60" s="319"/>
      <c r="Q60" s="349"/>
    </row>
    <row r="61" spans="16:17">
      <c r="P61" s="319"/>
      <c r="Q61" s="349"/>
    </row>
    <row r="62" spans="16:17">
      <c r="P62" s="319"/>
      <c r="Q62" s="349"/>
    </row>
    <row r="63" spans="16:17">
      <c r="P63" s="319"/>
      <c r="Q63" s="349"/>
    </row>
    <row r="64" spans="16:17">
      <c r="P64" s="319"/>
      <c r="Q64" s="319"/>
    </row>
    <row r="65" spans="16:17">
      <c r="P65" s="319"/>
      <c r="Q65" s="319"/>
    </row>
    <row r="66" spans="16:17">
      <c r="P66" s="319"/>
      <c r="Q66" s="320"/>
    </row>
    <row r="67" spans="16:17">
      <c r="P67" s="229"/>
      <c r="Q67" s="229"/>
    </row>
    <row r="68" spans="16:17">
      <c r="P68" s="229"/>
      <c r="Q68" s="229"/>
    </row>
    <row r="69" spans="16:17">
      <c r="P69" s="229"/>
      <c r="Q69" s="229"/>
    </row>
    <row r="70" spans="16:17">
      <c r="P70" s="229"/>
      <c r="Q70" s="229"/>
    </row>
    <row r="71" spans="16:17">
      <c r="P71" s="229"/>
      <c r="Q71" s="229"/>
    </row>
    <row r="72" spans="16:17">
      <c r="P72" s="229"/>
      <c r="Q72" s="229"/>
    </row>
    <row r="73" spans="16:17">
      <c r="P73" s="229"/>
      <c r="Q73" s="229"/>
    </row>
    <row r="74" spans="16:17">
      <c r="P74" s="229"/>
      <c r="Q74" s="229"/>
    </row>
    <row r="75" spans="16:17">
      <c r="P75" s="229"/>
      <c r="Q75" s="229"/>
    </row>
    <row r="76" spans="16:17">
      <c r="P76" s="229"/>
      <c r="Q76" s="229"/>
    </row>
    <row r="77" spans="16:17">
      <c r="P77" s="229"/>
      <c r="Q77" s="229"/>
    </row>
    <row r="78" spans="16:17">
      <c r="P78" s="229"/>
      <c r="Q78" s="229"/>
    </row>
    <row r="79" spans="16:17">
      <c r="P79" s="229"/>
      <c r="Q79" s="229"/>
    </row>
    <row r="80" spans="16:17">
      <c r="P80" s="229"/>
      <c r="Q80" s="229"/>
    </row>
    <row r="81" spans="16:17">
      <c r="P81" s="229"/>
      <c r="Q81" s="229"/>
    </row>
    <row r="82" spans="16:17">
      <c r="P82" s="229"/>
      <c r="Q82" s="229"/>
    </row>
    <row r="83" spans="16:17">
      <c r="P83" s="229"/>
      <c r="Q83" s="229"/>
    </row>
    <row r="84" spans="16:17">
      <c r="P84" s="229"/>
      <c r="Q84" s="229"/>
    </row>
    <row r="85" spans="16:17">
      <c r="P85" s="229"/>
      <c r="Q85" s="229"/>
    </row>
  </sheetData>
  <mergeCells count="17">
    <mergeCell ref="A4:R5"/>
    <mergeCell ref="E7:G7"/>
    <mergeCell ref="H7:J7"/>
    <mergeCell ref="T7:V7"/>
    <mergeCell ref="N7:P7"/>
    <mergeCell ref="Q7:S7"/>
    <mergeCell ref="K7:M7"/>
    <mergeCell ref="A7:A8"/>
    <mergeCell ref="B7:D7"/>
    <mergeCell ref="AG29:AI29"/>
    <mergeCell ref="AJ29:AL29"/>
    <mergeCell ref="AM29:AO29"/>
    <mergeCell ref="T29:T30"/>
    <mergeCell ref="U29:W29"/>
    <mergeCell ref="X29:Z29"/>
    <mergeCell ref="AA29:AC29"/>
    <mergeCell ref="AD29:AF29"/>
  </mergeCells>
  <phoneticPr fontId="0" type="noConversion"/>
  <pageMargins left="0.75" right="0.75" top="1" bottom="1" header="0.5" footer="0.5"/>
  <pageSetup scale="46" orientation="portrait" r:id="rId1"/>
  <headerFooter alignWithMargins="0">
    <oddFooter>&amp;C&amp;14B-&amp;P-4</oddFooter>
  </headerFooter>
  <ignoredErrors>
    <ignoredError sqref="W25:Y25"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AR99"/>
  <sheetViews>
    <sheetView zoomScale="90" zoomScaleNormal="90" workbookViewId="0"/>
  </sheetViews>
  <sheetFormatPr defaultRowHeight="12.75"/>
  <cols>
    <col min="1" max="1" width="9.85546875" style="37" customWidth="1"/>
    <col min="2" max="2" width="9.42578125" style="37" customWidth="1"/>
    <col min="3" max="3" width="8.7109375" style="37" bestFit="1" customWidth="1"/>
    <col min="4" max="4" width="8.42578125" style="37" customWidth="1"/>
    <col min="5" max="5" width="9.42578125" style="37" bestFit="1" customWidth="1"/>
    <col min="6" max="6" width="8.7109375" style="37" bestFit="1" customWidth="1"/>
    <col min="7" max="7" width="8.140625" style="37" customWidth="1"/>
    <col min="8" max="8" width="9.42578125" style="37" bestFit="1" customWidth="1"/>
    <col min="9" max="9" width="8.7109375" style="37" bestFit="1" customWidth="1"/>
    <col min="10" max="10" width="8.5703125" style="37" customWidth="1"/>
    <col min="11" max="11" width="9.42578125" style="37" bestFit="1" customWidth="1"/>
    <col min="12" max="12" width="8.7109375" style="37" bestFit="1" customWidth="1"/>
    <col min="13" max="13" width="8.28515625" style="37" customWidth="1"/>
    <col min="14" max="14" width="9.5703125" style="37" bestFit="1" customWidth="1"/>
    <col min="15" max="15" width="8.28515625" style="37" bestFit="1" customWidth="1"/>
    <col min="16" max="16" width="9.28515625" style="37" bestFit="1" customWidth="1"/>
    <col min="17" max="18" width="9" style="37" customWidth="1"/>
    <col min="19" max="19" width="7.7109375" style="37" customWidth="1"/>
    <col min="20" max="21" width="9.140625" style="37"/>
    <col min="22" max="22" width="9.42578125" style="37" customWidth="1"/>
    <col min="23" max="16384" width="9.140625" style="37"/>
  </cols>
  <sheetData>
    <row r="1" spans="1:22" ht="26.25">
      <c r="A1" s="219" t="s">
        <v>355</v>
      </c>
    </row>
    <row r="2" spans="1:22" ht="18">
      <c r="A2" s="32" t="s">
        <v>173</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5" customHeight="1">
      <c r="A4" s="591" t="s">
        <v>362</v>
      </c>
      <c r="B4" s="591"/>
      <c r="C4" s="591"/>
      <c r="D4" s="591"/>
      <c r="E4" s="591"/>
      <c r="F4" s="591"/>
      <c r="G4" s="591"/>
      <c r="H4" s="591"/>
      <c r="I4" s="591"/>
      <c r="J4" s="591"/>
      <c r="K4" s="591"/>
      <c r="L4" s="591"/>
      <c r="M4" s="591"/>
      <c r="N4" s="591"/>
      <c r="O4" s="591"/>
      <c r="P4" s="591"/>
      <c r="Q4" s="591"/>
      <c r="R4" s="591"/>
      <c r="S4" s="591"/>
      <c r="T4" s="591"/>
      <c r="U4" s="591"/>
      <c r="V4" s="591"/>
    </row>
    <row r="5" spans="1:22" ht="15" customHeight="1">
      <c r="A5" s="591"/>
      <c r="B5" s="591"/>
      <c r="C5" s="591"/>
      <c r="D5" s="591"/>
      <c r="E5" s="591"/>
      <c r="F5" s="591"/>
      <c r="G5" s="591"/>
      <c r="H5" s="591"/>
      <c r="I5" s="591"/>
      <c r="J5" s="591"/>
      <c r="K5" s="591"/>
      <c r="L5" s="591"/>
      <c r="M5" s="591"/>
      <c r="N5" s="591"/>
      <c r="O5" s="591"/>
      <c r="P5" s="591"/>
      <c r="Q5" s="591"/>
      <c r="R5" s="591"/>
      <c r="S5" s="591"/>
      <c r="T5" s="591"/>
      <c r="U5" s="591"/>
      <c r="V5" s="591"/>
    </row>
    <row r="6" spans="1:22" ht="15" thickBot="1">
      <c r="A6" s="33"/>
      <c r="B6" s="33"/>
      <c r="C6" s="33"/>
      <c r="D6" s="33"/>
      <c r="E6" s="33"/>
      <c r="F6" s="33"/>
      <c r="G6" s="33"/>
      <c r="H6" s="33"/>
      <c r="I6" s="33"/>
      <c r="J6" s="33"/>
      <c r="K6" s="33"/>
      <c r="L6" s="33"/>
      <c r="M6" s="33"/>
      <c r="N6" s="33"/>
      <c r="O6" s="33"/>
      <c r="P6" s="33"/>
    </row>
    <row r="7" spans="1:22" ht="12.75" customHeight="1">
      <c r="A7" s="573" t="s">
        <v>7</v>
      </c>
      <c r="B7" s="586" t="s">
        <v>12</v>
      </c>
      <c r="C7" s="587"/>
      <c r="D7" s="588"/>
      <c r="E7" s="586" t="s">
        <v>101</v>
      </c>
      <c r="F7" s="587"/>
      <c r="G7" s="588"/>
      <c r="H7" s="586" t="s">
        <v>103</v>
      </c>
      <c r="I7" s="587"/>
      <c r="J7" s="588"/>
      <c r="K7" s="586" t="s">
        <v>100</v>
      </c>
      <c r="L7" s="587"/>
      <c r="M7" s="588"/>
      <c r="N7" s="586" t="s">
        <v>102</v>
      </c>
      <c r="O7" s="587"/>
      <c r="P7" s="588"/>
      <c r="Q7" s="586" t="s">
        <v>104</v>
      </c>
      <c r="R7" s="587"/>
      <c r="S7" s="588"/>
      <c r="T7" s="586" t="s">
        <v>6</v>
      </c>
      <c r="U7" s="587"/>
      <c r="V7" s="588"/>
    </row>
    <row r="8" spans="1:22" s="174" customFormat="1" ht="26.25" customHeight="1" thickBot="1">
      <c r="A8" s="574"/>
      <c r="B8" s="289" t="s">
        <v>15</v>
      </c>
      <c r="C8" s="226" t="s">
        <v>9</v>
      </c>
      <c r="D8" s="227" t="s">
        <v>16</v>
      </c>
      <c r="E8" s="289" t="s">
        <v>15</v>
      </c>
      <c r="F8" s="226" t="s">
        <v>9</v>
      </c>
      <c r="G8" s="227" t="s">
        <v>16</v>
      </c>
      <c r="H8" s="289" t="s">
        <v>15</v>
      </c>
      <c r="I8" s="226" t="s">
        <v>9</v>
      </c>
      <c r="J8" s="227" t="s">
        <v>16</v>
      </c>
      <c r="K8" s="289" t="s">
        <v>15</v>
      </c>
      <c r="L8" s="226" t="s">
        <v>9</v>
      </c>
      <c r="M8" s="227" t="s">
        <v>16</v>
      </c>
      <c r="N8" s="289" t="s">
        <v>15</v>
      </c>
      <c r="O8" s="226" t="s">
        <v>9</v>
      </c>
      <c r="P8" s="227" t="s">
        <v>16</v>
      </c>
      <c r="Q8" s="289" t="s">
        <v>15</v>
      </c>
      <c r="R8" s="226" t="s">
        <v>9</v>
      </c>
      <c r="S8" s="227" t="s">
        <v>16</v>
      </c>
      <c r="T8" s="289" t="s">
        <v>15</v>
      </c>
      <c r="U8" s="226" t="s">
        <v>9</v>
      </c>
      <c r="V8" s="227" t="s">
        <v>16</v>
      </c>
    </row>
    <row r="9" spans="1:22">
      <c r="A9" s="38">
        <v>2003</v>
      </c>
      <c r="B9" s="239">
        <v>677</v>
      </c>
      <c r="C9" s="253">
        <v>756</v>
      </c>
      <c r="D9" s="238">
        <v>0.89550264550264547</v>
      </c>
      <c r="E9" s="239">
        <v>652</v>
      </c>
      <c r="F9" s="253">
        <v>727</v>
      </c>
      <c r="G9" s="238">
        <v>0.89683631361760663</v>
      </c>
      <c r="H9" s="239"/>
      <c r="I9" s="253"/>
      <c r="J9" s="238"/>
      <c r="K9" s="239">
        <v>1</v>
      </c>
      <c r="L9" s="253">
        <v>1</v>
      </c>
      <c r="M9" s="238">
        <v>1</v>
      </c>
      <c r="N9" s="239">
        <v>0</v>
      </c>
      <c r="O9" s="253">
        <v>0</v>
      </c>
      <c r="P9" s="413" t="s">
        <v>191</v>
      </c>
      <c r="Q9" s="239"/>
      <c r="R9" s="253"/>
      <c r="S9" s="238"/>
      <c r="T9" s="239">
        <v>1330</v>
      </c>
      <c r="U9" s="253">
        <v>1484</v>
      </c>
      <c r="V9" s="238">
        <v>0.89622641509433965</v>
      </c>
    </row>
    <row r="10" spans="1:22">
      <c r="A10" s="38">
        <v>2004</v>
      </c>
      <c r="B10" s="221">
        <v>573</v>
      </c>
      <c r="C10" s="248">
        <v>621</v>
      </c>
      <c r="D10" s="34">
        <v>0.92270531400966183</v>
      </c>
      <c r="E10" s="221">
        <v>700</v>
      </c>
      <c r="F10" s="248">
        <v>762</v>
      </c>
      <c r="G10" s="34">
        <v>0.9186351706036745</v>
      </c>
      <c r="H10" s="221"/>
      <c r="I10" s="248"/>
      <c r="J10" s="34"/>
      <c r="K10" s="221">
        <v>0</v>
      </c>
      <c r="L10" s="248">
        <v>0</v>
      </c>
      <c r="M10" s="34" t="s">
        <v>191</v>
      </c>
      <c r="N10" s="221">
        <v>0</v>
      </c>
      <c r="O10" s="248">
        <v>0</v>
      </c>
      <c r="P10" s="295" t="s">
        <v>191</v>
      </c>
      <c r="Q10" s="221"/>
      <c r="R10" s="248"/>
      <c r="S10" s="34"/>
      <c r="T10" s="221">
        <v>1273</v>
      </c>
      <c r="U10" s="248">
        <v>1383</v>
      </c>
      <c r="V10" s="34">
        <v>0.92046276211135214</v>
      </c>
    </row>
    <row r="11" spans="1:22">
      <c r="A11" s="38">
        <v>2005</v>
      </c>
      <c r="B11" s="221">
        <v>546</v>
      </c>
      <c r="C11" s="248">
        <v>594</v>
      </c>
      <c r="D11" s="34">
        <v>0.91919191919191923</v>
      </c>
      <c r="E11" s="221">
        <v>700</v>
      </c>
      <c r="F11" s="248">
        <v>757</v>
      </c>
      <c r="G11" s="34">
        <v>0.92470277410832236</v>
      </c>
      <c r="H11" s="221"/>
      <c r="I11" s="248"/>
      <c r="J11" s="34"/>
      <c r="K11" s="221">
        <v>0</v>
      </c>
      <c r="L11" s="248">
        <v>0</v>
      </c>
      <c r="M11" s="295" t="s">
        <v>191</v>
      </c>
      <c r="N11" s="221">
        <v>0</v>
      </c>
      <c r="O11" s="248">
        <v>0</v>
      </c>
      <c r="P11" s="295" t="s">
        <v>191</v>
      </c>
      <c r="Q11" s="221"/>
      <c r="R11" s="248"/>
      <c r="S11" s="34"/>
      <c r="T11" s="221">
        <v>1246</v>
      </c>
      <c r="U11" s="248">
        <v>1351</v>
      </c>
      <c r="V11" s="34">
        <v>0.92227979274611394</v>
      </c>
    </row>
    <row r="12" spans="1:22">
      <c r="A12" s="38">
        <v>2006</v>
      </c>
      <c r="B12" s="221">
        <v>517</v>
      </c>
      <c r="C12" s="248">
        <v>574</v>
      </c>
      <c r="D12" s="34">
        <v>0.9006968641114983</v>
      </c>
      <c r="E12" s="221">
        <v>528</v>
      </c>
      <c r="F12" s="248">
        <v>578</v>
      </c>
      <c r="G12" s="34">
        <v>0.91349480968858132</v>
      </c>
      <c r="H12" s="221"/>
      <c r="I12" s="248"/>
      <c r="J12" s="34"/>
      <c r="K12" s="221">
        <v>1</v>
      </c>
      <c r="L12" s="248">
        <v>1</v>
      </c>
      <c r="M12" s="295" t="s">
        <v>191</v>
      </c>
      <c r="N12" s="221">
        <v>0</v>
      </c>
      <c r="O12" s="248">
        <v>0</v>
      </c>
      <c r="P12" s="295" t="s">
        <v>191</v>
      </c>
      <c r="Q12" s="221"/>
      <c r="R12" s="248"/>
      <c r="S12" s="34"/>
      <c r="T12" s="221">
        <v>1046</v>
      </c>
      <c r="U12" s="248">
        <v>1153</v>
      </c>
      <c r="V12" s="34">
        <v>0.90719861231569821</v>
      </c>
    </row>
    <row r="13" spans="1:22">
      <c r="A13" s="38">
        <v>2007</v>
      </c>
      <c r="B13" s="221">
        <v>391</v>
      </c>
      <c r="C13" s="248">
        <v>416</v>
      </c>
      <c r="D13" s="34">
        <v>0.93990384615384615</v>
      </c>
      <c r="E13" s="221">
        <v>403</v>
      </c>
      <c r="F13" s="248">
        <v>432</v>
      </c>
      <c r="G13" s="34">
        <v>0.93287037037037035</v>
      </c>
      <c r="H13" s="221"/>
      <c r="I13" s="248"/>
      <c r="J13" s="34"/>
      <c r="K13" s="221">
        <v>0</v>
      </c>
      <c r="L13" s="248">
        <v>0</v>
      </c>
      <c r="M13" s="295" t="s">
        <v>191</v>
      </c>
      <c r="N13" s="221">
        <v>0</v>
      </c>
      <c r="O13" s="248">
        <v>0</v>
      </c>
      <c r="P13" s="295" t="s">
        <v>191</v>
      </c>
      <c r="Q13" s="221">
        <v>14</v>
      </c>
      <c r="R13" s="248">
        <v>14</v>
      </c>
      <c r="S13" s="34"/>
      <c r="T13" s="221">
        <v>808</v>
      </c>
      <c r="U13" s="248">
        <v>862</v>
      </c>
      <c r="V13" s="34">
        <v>0.93735498839907194</v>
      </c>
    </row>
    <row r="14" spans="1:22">
      <c r="A14" s="38">
        <v>2008</v>
      </c>
      <c r="B14" s="221">
        <v>384</v>
      </c>
      <c r="C14" s="248">
        <v>419</v>
      </c>
      <c r="D14" s="34">
        <v>0.91646778042959431</v>
      </c>
      <c r="E14" s="221">
        <v>340</v>
      </c>
      <c r="F14" s="248">
        <v>354</v>
      </c>
      <c r="G14" s="34">
        <v>0.96045197740112997</v>
      </c>
      <c r="H14" s="221">
        <v>60</v>
      </c>
      <c r="I14" s="248">
        <v>62</v>
      </c>
      <c r="J14" s="34">
        <f>H14/I14</f>
        <v>0.967741935483871</v>
      </c>
      <c r="K14" s="221">
        <v>0</v>
      </c>
      <c r="L14" s="248">
        <v>0</v>
      </c>
      <c r="M14" s="295" t="s">
        <v>191</v>
      </c>
      <c r="N14" s="221">
        <v>0</v>
      </c>
      <c r="O14" s="248">
        <v>0</v>
      </c>
      <c r="P14" s="295" t="s">
        <v>191</v>
      </c>
      <c r="Q14" s="221">
        <v>25</v>
      </c>
      <c r="R14" s="248">
        <v>27</v>
      </c>
      <c r="S14" s="34">
        <v>0.92592592592592593</v>
      </c>
      <c r="T14" s="221">
        <v>809</v>
      </c>
      <c r="U14" s="248">
        <v>862</v>
      </c>
      <c r="V14" s="34">
        <v>0.93851508120649652</v>
      </c>
    </row>
    <row r="15" spans="1:22">
      <c r="A15" s="38">
        <v>2009</v>
      </c>
      <c r="B15" s="221">
        <v>304</v>
      </c>
      <c r="C15" s="248">
        <v>341</v>
      </c>
      <c r="D15" s="34">
        <v>0.89149560117302051</v>
      </c>
      <c r="E15" s="221">
        <v>214</v>
      </c>
      <c r="F15" s="248">
        <v>230</v>
      </c>
      <c r="G15" s="34">
        <v>0.93043478260869561</v>
      </c>
      <c r="H15" s="221">
        <v>45</v>
      </c>
      <c r="I15" s="248">
        <v>45</v>
      </c>
      <c r="J15" s="34">
        <v>1</v>
      </c>
      <c r="K15" s="221">
        <v>1</v>
      </c>
      <c r="L15" s="248">
        <v>1</v>
      </c>
      <c r="M15" s="295" t="s">
        <v>191</v>
      </c>
      <c r="N15" s="221">
        <v>1</v>
      </c>
      <c r="O15" s="248">
        <v>1</v>
      </c>
      <c r="P15" s="295" t="s">
        <v>191</v>
      </c>
      <c r="Q15" s="221">
        <v>6</v>
      </c>
      <c r="R15" s="248">
        <v>7</v>
      </c>
      <c r="S15" s="34">
        <v>0.8571428571428571</v>
      </c>
      <c r="T15" s="221">
        <v>571</v>
      </c>
      <c r="U15" s="248">
        <v>625</v>
      </c>
      <c r="V15" s="34">
        <v>0.91359999999999997</v>
      </c>
    </row>
    <row r="16" spans="1:22">
      <c r="A16" s="38">
        <v>2010</v>
      </c>
      <c r="B16" s="221">
        <v>307</v>
      </c>
      <c r="C16" s="248">
        <v>322</v>
      </c>
      <c r="D16" s="34">
        <v>0.95341614906832295</v>
      </c>
      <c r="E16" s="221">
        <v>235</v>
      </c>
      <c r="F16" s="248">
        <v>245</v>
      </c>
      <c r="G16" s="34">
        <v>0.95918367346938771</v>
      </c>
      <c r="H16" s="221">
        <v>44</v>
      </c>
      <c r="I16" s="248">
        <v>46</v>
      </c>
      <c r="J16" s="34">
        <v>0.95652173913043481</v>
      </c>
      <c r="K16" s="221">
        <v>7</v>
      </c>
      <c r="L16" s="248">
        <v>7</v>
      </c>
      <c r="M16" s="34">
        <v>1</v>
      </c>
      <c r="N16" s="221">
        <v>7</v>
      </c>
      <c r="O16" s="248">
        <v>7</v>
      </c>
      <c r="P16" s="34">
        <v>1</v>
      </c>
      <c r="Q16" s="221">
        <v>7</v>
      </c>
      <c r="R16" s="248">
        <v>7</v>
      </c>
      <c r="S16" s="34">
        <v>1</v>
      </c>
      <c r="T16" s="221">
        <v>607</v>
      </c>
      <c r="U16" s="248">
        <v>634</v>
      </c>
      <c r="V16" s="34">
        <v>0.95741324921135651</v>
      </c>
    </row>
    <row r="17" spans="1:44">
      <c r="A17" s="38">
        <v>2011</v>
      </c>
      <c r="B17" s="221">
        <v>228</v>
      </c>
      <c r="C17" s="248">
        <v>246</v>
      </c>
      <c r="D17" s="34">
        <v>0.92682926829268297</v>
      </c>
      <c r="E17" s="221">
        <v>213</v>
      </c>
      <c r="F17" s="248">
        <v>217</v>
      </c>
      <c r="G17" s="34">
        <v>0.98156682027649766</v>
      </c>
      <c r="H17" s="221">
        <v>53</v>
      </c>
      <c r="I17" s="248">
        <v>53</v>
      </c>
      <c r="J17" s="34">
        <v>1</v>
      </c>
      <c r="K17" s="221">
        <v>7</v>
      </c>
      <c r="L17" s="248">
        <v>7</v>
      </c>
      <c r="M17" s="34">
        <v>1</v>
      </c>
      <c r="N17" s="221">
        <v>6</v>
      </c>
      <c r="O17" s="248">
        <v>6</v>
      </c>
      <c r="P17" s="34">
        <v>1</v>
      </c>
      <c r="Q17" s="221">
        <v>61</v>
      </c>
      <c r="R17" s="248">
        <v>61</v>
      </c>
      <c r="S17" s="34">
        <v>1</v>
      </c>
      <c r="T17" s="221">
        <v>568</v>
      </c>
      <c r="U17" s="248">
        <v>590</v>
      </c>
      <c r="V17" s="34">
        <v>0.96271186440677969</v>
      </c>
    </row>
    <row r="18" spans="1:44">
      <c r="A18" s="38">
        <v>2012</v>
      </c>
      <c r="B18" s="221">
        <v>272</v>
      </c>
      <c r="C18" s="248">
        <v>280</v>
      </c>
      <c r="D18" s="34">
        <v>0.97142857142857142</v>
      </c>
      <c r="E18" s="221">
        <v>165</v>
      </c>
      <c r="F18" s="248">
        <v>169</v>
      </c>
      <c r="G18" s="34">
        <v>0.97633136094674555</v>
      </c>
      <c r="H18" s="221">
        <v>52</v>
      </c>
      <c r="I18" s="248">
        <v>52</v>
      </c>
      <c r="J18" s="34">
        <v>1</v>
      </c>
      <c r="K18" s="221">
        <v>5</v>
      </c>
      <c r="L18" s="248">
        <v>5</v>
      </c>
      <c r="M18" s="34">
        <v>1</v>
      </c>
      <c r="N18" s="221">
        <v>13</v>
      </c>
      <c r="O18" s="248">
        <v>13</v>
      </c>
      <c r="P18" s="34">
        <v>1</v>
      </c>
      <c r="Q18" s="221">
        <v>46</v>
      </c>
      <c r="R18" s="248">
        <v>47</v>
      </c>
      <c r="S18" s="34">
        <v>0.97872340425531912</v>
      </c>
      <c r="T18" s="221">
        <v>553</v>
      </c>
      <c r="U18" s="248">
        <v>566</v>
      </c>
      <c r="V18" s="34">
        <v>0.97703180212014129</v>
      </c>
    </row>
    <row r="19" spans="1:44">
      <c r="A19" s="38">
        <v>2013</v>
      </c>
      <c r="B19" s="221">
        <v>256</v>
      </c>
      <c r="C19" s="248">
        <v>258</v>
      </c>
      <c r="D19" s="34">
        <v>0.99224806201550386</v>
      </c>
      <c r="E19" s="221">
        <v>135</v>
      </c>
      <c r="F19" s="248">
        <v>137</v>
      </c>
      <c r="G19" s="34">
        <v>0.98540145985401462</v>
      </c>
      <c r="H19" s="221">
        <v>31</v>
      </c>
      <c r="I19" s="248">
        <v>32</v>
      </c>
      <c r="J19" s="34">
        <v>0.96875</v>
      </c>
      <c r="K19" s="221">
        <v>3</v>
      </c>
      <c r="L19" s="248">
        <v>3</v>
      </c>
      <c r="M19" s="34">
        <v>1</v>
      </c>
      <c r="N19" s="221">
        <v>10</v>
      </c>
      <c r="O19" s="248">
        <v>10</v>
      </c>
      <c r="P19" s="34">
        <v>1</v>
      </c>
      <c r="Q19" s="221">
        <v>51</v>
      </c>
      <c r="R19" s="248">
        <v>51</v>
      </c>
      <c r="S19" s="34">
        <v>1</v>
      </c>
      <c r="T19" s="221">
        <v>486</v>
      </c>
      <c r="U19" s="248">
        <v>491</v>
      </c>
      <c r="V19" s="34">
        <v>0.98981670061099791</v>
      </c>
    </row>
    <row r="20" spans="1:44">
      <c r="A20" s="38">
        <v>2014</v>
      </c>
      <c r="B20" s="221">
        <v>226</v>
      </c>
      <c r="C20" s="248">
        <v>232</v>
      </c>
      <c r="D20" s="34">
        <v>0.97413793103448276</v>
      </c>
      <c r="E20" s="221">
        <v>170</v>
      </c>
      <c r="F20" s="248">
        <v>172</v>
      </c>
      <c r="G20" s="34">
        <v>0.98837209302325579</v>
      </c>
      <c r="H20" s="221">
        <v>25</v>
      </c>
      <c r="I20" s="248">
        <v>25</v>
      </c>
      <c r="J20" s="34">
        <v>1</v>
      </c>
      <c r="K20" s="221">
        <v>4</v>
      </c>
      <c r="L20" s="248">
        <v>4</v>
      </c>
      <c r="M20" s="34">
        <v>1</v>
      </c>
      <c r="N20" s="221">
        <v>5</v>
      </c>
      <c r="O20" s="248">
        <v>5</v>
      </c>
      <c r="P20" s="34">
        <v>1</v>
      </c>
      <c r="Q20" s="221">
        <v>28</v>
      </c>
      <c r="R20" s="248">
        <v>28</v>
      </c>
      <c r="S20" s="34">
        <v>1</v>
      </c>
      <c r="T20" s="221">
        <v>458</v>
      </c>
      <c r="U20" s="248">
        <v>466</v>
      </c>
      <c r="V20" s="34">
        <v>0.98283261802575106</v>
      </c>
    </row>
    <row r="21" spans="1:44">
      <c r="A21" s="38">
        <v>2015</v>
      </c>
      <c r="B21" s="221">
        <v>143</v>
      </c>
      <c r="C21" s="248">
        <v>147</v>
      </c>
      <c r="D21" s="34">
        <v>0.97278911564625847</v>
      </c>
      <c r="E21" s="221">
        <v>113</v>
      </c>
      <c r="F21" s="248">
        <v>115</v>
      </c>
      <c r="G21" s="34">
        <v>0.9826086956521739</v>
      </c>
      <c r="H21" s="221">
        <v>34</v>
      </c>
      <c r="I21" s="248">
        <v>34</v>
      </c>
      <c r="J21" s="34">
        <v>1</v>
      </c>
      <c r="K21" s="221">
        <v>5</v>
      </c>
      <c r="L21" s="248">
        <v>5</v>
      </c>
      <c r="M21" s="34">
        <v>1</v>
      </c>
      <c r="N21" s="221">
        <v>5</v>
      </c>
      <c r="O21" s="248">
        <v>6</v>
      </c>
      <c r="P21" s="34">
        <v>0.83333333333333337</v>
      </c>
      <c r="Q21" s="221">
        <v>42</v>
      </c>
      <c r="R21" s="248">
        <v>42</v>
      </c>
      <c r="S21" s="34">
        <v>1</v>
      </c>
      <c r="T21" s="221">
        <v>342</v>
      </c>
      <c r="U21" s="248">
        <v>349</v>
      </c>
      <c r="V21" s="34">
        <v>0.97994269340974216</v>
      </c>
    </row>
    <row r="22" spans="1:44">
      <c r="A22" s="38">
        <v>2016</v>
      </c>
      <c r="B22" s="221">
        <v>92</v>
      </c>
      <c r="C22" s="248">
        <v>93</v>
      </c>
      <c r="D22" s="34">
        <v>0.989247311827957</v>
      </c>
      <c r="E22" s="221">
        <v>94</v>
      </c>
      <c r="F22" s="248">
        <v>100</v>
      </c>
      <c r="G22" s="34">
        <v>0.94</v>
      </c>
      <c r="H22" s="221">
        <v>16</v>
      </c>
      <c r="I22" s="248">
        <v>16</v>
      </c>
      <c r="J22" s="34">
        <v>1</v>
      </c>
      <c r="K22" s="221">
        <v>1</v>
      </c>
      <c r="L22" s="248">
        <v>1</v>
      </c>
      <c r="M22" s="34">
        <v>1</v>
      </c>
      <c r="N22" s="221">
        <v>3</v>
      </c>
      <c r="O22" s="248">
        <v>3</v>
      </c>
      <c r="P22" s="34">
        <v>1</v>
      </c>
      <c r="Q22" s="221">
        <v>15</v>
      </c>
      <c r="R22" s="248">
        <v>15</v>
      </c>
      <c r="S22" s="34">
        <v>1</v>
      </c>
      <c r="T22" s="221">
        <v>221</v>
      </c>
      <c r="U22" s="248">
        <v>228</v>
      </c>
      <c r="V22" s="34">
        <v>0.9692982456140351</v>
      </c>
    </row>
    <row r="23" spans="1:44">
      <c r="A23" s="38">
        <v>2017</v>
      </c>
      <c r="B23" s="221">
        <v>31</v>
      </c>
      <c r="C23" s="248">
        <v>32</v>
      </c>
      <c r="D23" s="34">
        <v>0.96875</v>
      </c>
      <c r="E23" s="221">
        <v>34</v>
      </c>
      <c r="F23" s="248">
        <v>34</v>
      </c>
      <c r="G23" s="34">
        <v>1</v>
      </c>
      <c r="H23" s="221">
        <v>3</v>
      </c>
      <c r="I23" s="248">
        <v>3</v>
      </c>
      <c r="J23" s="34">
        <v>1</v>
      </c>
      <c r="K23" s="221">
        <v>0</v>
      </c>
      <c r="L23" s="248">
        <v>0</v>
      </c>
      <c r="M23" s="34" t="s">
        <v>191</v>
      </c>
      <c r="N23" s="221">
        <v>0</v>
      </c>
      <c r="O23" s="248">
        <v>0</v>
      </c>
      <c r="P23" s="34" t="s">
        <v>191</v>
      </c>
      <c r="Q23" s="221">
        <v>0</v>
      </c>
      <c r="R23" s="248">
        <v>0</v>
      </c>
      <c r="S23" s="34" t="s">
        <v>191</v>
      </c>
      <c r="T23" s="221">
        <v>68</v>
      </c>
      <c r="U23" s="248">
        <v>69</v>
      </c>
      <c r="V23" s="34">
        <v>0.98550724637681164</v>
      </c>
    </row>
    <row r="24" spans="1:44" ht="13.5" thickBot="1">
      <c r="A24" s="38">
        <v>2018</v>
      </c>
      <c r="B24" s="237">
        <v>0</v>
      </c>
      <c r="C24" s="250">
        <v>0</v>
      </c>
      <c r="D24" s="41" t="s">
        <v>191</v>
      </c>
      <c r="E24" s="237">
        <v>2</v>
      </c>
      <c r="F24" s="250">
        <v>2</v>
      </c>
      <c r="G24" s="41">
        <v>1</v>
      </c>
      <c r="H24" s="237">
        <v>0</v>
      </c>
      <c r="I24" s="250">
        <v>0</v>
      </c>
      <c r="J24" s="41" t="s">
        <v>191</v>
      </c>
      <c r="K24" s="237">
        <v>1</v>
      </c>
      <c r="L24" s="250">
        <v>1</v>
      </c>
      <c r="M24" s="41">
        <v>1</v>
      </c>
      <c r="N24" s="237">
        <v>0</v>
      </c>
      <c r="O24" s="250">
        <v>0</v>
      </c>
      <c r="P24" s="41" t="s">
        <v>191</v>
      </c>
      <c r="Q24" s="237">
        <v>0</v>
      </c>
      <c r="R24" s="250">
        <v>0</v>
      </c>
      <c r="S24" s="41" t="s">
        <v>191</v>
      </c>
      <c r="T24" s="237">
        <v>3</v>
      </c>
      <c r="U24" s="250">
        <v>3</v>
      </c>
      <c r="V24" s="41">
        <v>1</v>
      </c>
    </row>
    <row r="25" spans="1:44" ht="13.5" thickBot="1">
      <c r="A25" s="271" t="s">
        <v>6</v>
      </c>
      <c r="B25" s="115">
        <f>SUM(B9:B24)</f>
        <v>4947</v>
      </c>
      <c r="C25" s="161">
        <f>SUM(C9:C24)</f>
        <v>5331</v>
      </c>
      <c r="D25" s="42">
        <f>B25/C25</f>
        <v>0.9279684862127181</v>
      </c>
      <c r="E25" s="115">
        <f>SUM(E9:E24)</f>
        <v>4698</v>
      </c>
      <c r="F25" s="161">
        <f>SUM(F9:F24)</f>
        <v>5031</v>
      </c>
      <c r="G25" s="42">
        <f>E25/F25</f>
        <v>0.9338103756708408</v>
      </c>
      <c r="H25" s="115">
        <f>SUM(H9:H24)</f>
        <v>363</v>
      </c>
      <c r="I25" s="161">
        <f>SUM(I9:I24)</f>
        <v>368</v>
      </c>
      <c r="J25" s="42">
        <f>H25/I25</f>
        <v>0.98641304347826086</v>
      </c>
      <c r="K25" s="115">
        <f>SUM(K9:K24)</f>
        <v>36</v>
      </c>
      <c r="L25" s="161">
        <f>SUM(L9:L24)</f>
        <v>36</v>
      </c>
      <c r="M25" s="42">
        <f>K25/L25</f>
        <v>1</v>
      </c>
      <c r="N25" s="115">
        <f>SUM(N9:N24)</f>
        <v>50</v>
      </c>
      <c r="O25" s="161">
        <f>SUM(O9:O24)</f>
        <v>51</v>
      </c>
      <c r="P25" s="42">
        <f>N25/O25</f>
        <v>0.98039215686274506</v>
      </c>
      <c r="Q25" s="115">
        <f>SUM(Q9:Q24)</f>
        <v>295</v>
      </c>
      <c r="R25" s="161">
        <f>SUM(R9:R24)</f>
        <v>299</v>
      </c>
      <c r="S25" s="42">
        <f>Q25/R25</f>
        <v>0.98662207357859533</v>
      </c>
      <c r="T25" s="115">
        <f>SUM(T9:T24)</f>
        <v>10389</v>
      </c>
      <c r="U25" s="161">
        <f>SUM(U9:U24)</f>
        <v>11116</v>
      </c>
      <c r="V25" s="42">
        <f>T25/U25</f>
        <v>0.93459877653832313</v>
      </c>
    </row>
    <row r="26" spans="1:44">
      <c r="A26" s="173"/>
    </row>
    <row r="27" spans="1:44" ht="12.75" customHeight="1">
      <c r="Q27" s="229"/>
      <c r="R27" s="288"/>
      <c r="S27" s="229"/>
      <c r="T27" s="229"/>
      <c r="U27" s="254"/>
      <c r="V27" s="254"/>
      <c r="W27" s="254"/>
      <c r="X27" s="229"/>
      <c r="Y27" s="229"/>
    </row>
    <row r="28" spans="1:44">
      <c r="P28" s="288"/>
      <c r="Q28" s="353"/>
      <c r="R28" s="353"/>
    </row>
    <row r="29" spans="1:44">
      <c r="P29" s="322"/>
      <c r="Q29" s="352"/>
      <c r="R29" s="352"/>
      <c r="S29" s="590"/>
      <c r="T29" s="589"/>
      <c r="U29" s="589"/>
      <c r="V29" s="589"/>
      <c r="W29" s="589"/>
      <c r="X29" s="589"/>
      <c r="Y29" s="589"/>
      <c r="Z29" s="589"/>
      <c r="AA29" s="589"/>
      <c r="AB29" s="589"/>
      <c r="AC29" s="589"/>
      <c r="AD29" s="589"/>
      <c r="AE29" s="589"/>
      <c r="AF29" s="589"/>
      <c r="AG29" s="589"/>
      <c r="AH29" s="589"/>
      <c r="AI29" s="589"/>
      <c r="AJ29" s="589"/>
      <c r="AK29" s="589"/>
      <c r="AL29" s="589"/>
      <c r="AM29" s="589"/>
      <c r="AN29" s="589"/>
      <c r="AO29" s="229"/>
      <c r="AP29" s="229"/>
      <c r="AQ29" s="229"/>
      <c r="AR29" s="229"/>
    </row>
    <row r="30" spans="1:44">
      <c r="P30" s="323"/>
      <c r="Q30" s="352"/>
      <c r="R30" s="352"/>
      <c r="S30" s="590"/>
      <c r="T30" s="416"/>
      <c r="U30" s="416"/>
      <c r="V30" s="416"/>
      <c r="W30" s="416"/>
      <c r="X30" s="416"/>
      <c r="Y30" s="416"/>
      <c r="Z30" s="416"/>
      <c r="AA30" s="416"/>
      <c r="AB30" s="416"/>
      <c r="AC30" s="416"/>
      <c r="AD30" s="416"/>
      <c r="AE30" s="416"/>
      <c r="AF30" s="416"/>
      <c r="AG30" s="416"/>
      <c r="AH30" s="416"/>
      <c r="AI30" s="416"/>
      <c r="AJ30" s="416"/>
      <c r="AK30" s="416"/>
      <c r="AL30" s="416"/>
      <c r="AM30" s="416"/>
      <c r="AN30" s="416"/>
      <c r="AO30" s="229"/>
      <c r="AP30" s="229"/>
      <c r="AQ30" s="229"/>
      <c r="AR30" s="229"/>
    </row>
    <row r="31" spans="1:44">
      <c r="P31" s="323"/>
      <c r="Q31" s="352"/>
      <c r="R31" s="352"/>
      <c r="S31" s="418"/>
      <c r="T31" s="419"/>
      <c r="U31" s="419"/>
      <c r="V31" s="246"/>
      <c r="W31" s="419"/>
      <c r="X31" s="419"/>
      <c r="Y31" s="246"/>
      <c r="Z31" s="419"/>
      <c r="AA31" s="419"/>
      <c r="AB31" s="246"/>
      <c r="AC31" s="419"/>
      <c r="AD31" s="419"/>
      <c r="AE31" s="246"/>
      <c r="AF31" s="419"/>
      <c r="AG31" s="419"/>
      <c r="AH31" s="246"/>
      <c r="AI31" s="419"/>
      <c r="AJ31" s="419"/>
      <c r="AK31" s="246"/>
      <c r="AL31" s="419"/>
      <c r="AM31" s="419"/>
      <c r="AN31" s="246"/>
      <c r="AO31" s="229"/>
      <c r="AP31" s="229"/>
      <c r="AQ31" s="229"/>
      <c r="AR31" s="229"/>
    </row>
    <row r="32" spans="1:44">
      <c r="P32" s="323"/>
      <c r="Q32" s="352"/>
      <c r="R32" s="352"/>
      <c r="S32" s="418"/>
      <c r="T32" s="419"/>
      <c r="U32" s="419"/>
      <c r="V32" s="246"/>
      <c r="W32" s="419"/>
      <c r="X32" s="419"/>
      <c r="Y32" s="246"/>
      <c r="Z32" s="419"/>
      <c r="AA32" s="419"/>
      <c r="AB32" s="246"/>
      <c r="AC32" s="419"/>
      <c r="AD32" s="419"/>
      <c r="AE32" s="246"/>
      <c r="AF32" s="419"/>
      <c r="AG32" s="419"/>
      <c r="AH32" s="246"/>
      <c r="AI32" s="419"/>
      <c r="AJ32" s="419"/>
      <c r="AK32" s="246"/>
      <c r="AL32" s="419"/>
      <c r="AM32" s="419"/>
      <c r="AN32" s="246"/>
      <c r="AO32" s="229"/>
      <c r="AP32" s="229"/>
      <c r="AQ32" s="229"/>
      <c r="AR32" s="229"/>
    </row>
    <row r="33" spans="16:44">
      <c r="P33" s="323"/>
      <c r="Q33" s="352"/>
      <c r="R33" s="352"/>
      <c r="S33" s="418"/>
      <c r="T33" s="419"/>
      <c r="U33" s="419"/>
      <c r="V33" s="246"/>
      <c r="W33" s="419"/>
      <c r="X33" s="419"/>
      <c r="Y33" s="246"/>
      <c r="Z33" s="419"/>
      <c r="AA33" s="419"/>
      <c r="AB33" s="246"/>
      <c r="AC33" s="419"/>
      <c r="AD33" s="419"/>
      <c r="AE33" s="246"/>
      <c r="AF33" s="419"/>
      <c r="AG33" s="419"/>
      <c r="AH33" s="246"/>
      <c r="AI33" s="419"/>
      <c r="AJ33" s="419"/>
      <c r="AK33" s="246"/>
      <c r="AL33" s="419"/>
      <c r="AM33" s="419"/>
      <c r="AN33" s="246"/>
      <c r="AO33" s="229"/>
      <c r="AP33" s="229"/>
      <c r="AQ33" s="229"/>
      <c r="AR33" s="229"/>
    </row>
    <row r="34" spans="16:44">
      <c r="P34" s="323"/>
      <c r="Q34" s="352"/>
      <c r="R34" s="352"/>
      <c r="S34" s="418"/>
      <c r="T34" s="419"/>
      <c r="U34" s="419"/>
      <c r="V34" s="246"/>
      <c r="W34" s="419"/>
      <c r="X34" s="419"/>
      <c r="Y34" s="246"/>
      <c r="Z34" s="419"/>
      <c r="AA34" s="419"/>
      <c r="AB34" s="246"/>
      <c r="AC34" s="419"/>
      <c r="AD34" s="419"/>
      <c r="AE34" s="246"/>
      <c r="AF34" s="419"/>
      <c r="AG34" s="419"/>
      <c r="AH34" s="246"/>
      <c r="AI34" s="419"/>
      <c r="AJ34" s="419"/>
      <c r="AK34" s="246"/>
      <c r="AL34" s="419"/>
      <c r="AM34" s="419"/>
      <c r="AN34" s="246"/>
      <c r="AO34" s="229"/>
      <c r="AP34" s="229"/>
      <c r="AQ34" s="229"/>
      <c r="AR34" s="229"/>
    </row>
    <row r="35" spans="16:44">
      <c r="P35" s="323"/>
      <c r="Q35" s="352"/>
      <c r="R35" s="352"/>
      <c r="S35" s="418"/>
      <c r="T35" s="419"/>
      <c r="U35" s="419"/>
      <c r="V35" s="246"/>
      <c r="W35" s="419"/>
      <c r="X35" s="419"/>
      <c r="Y35" s="246"/>
      <c r="Z35" s="419"/>
      <c r="AA35" s="419"/>
      <c r="AB35" s="246"/>
      <c r="AC35" s="419"/>
      <c r="AD35" s="419"/>
      <c r="AE35" s="246"/>
      <c r="AF35" s="419"/>
      <c r="AG35" s="419"/>
      <c r="AH35" s="246"/>
      <c r="AI35" s="419"/>
      <c r="AJ35" s="419"/>
      <c r="AK35" s="246"/>
      <c r="AL35" s="419"/>
      <c r="AM35" s="419"/>
      <c r="AN35" s="246"/>
      <c r="AO35" s="229"/>
      <c r="AP35" s="229"/>
      <c r="AQ35" s="229"/>
      <c r="AR35" s="229"/>
    </row>
    <row r="36" spans="16:44">
      <c r="P36" s="323"/>
      <c r="Q36" s="352"/>
      <c r="R36" s="352"/>
      <c r="S36" s="418"/>
      <c r="T36" s="419"/>
      <c r="U36" s="419"/>
      <c r="V36" s="246"/>
      <c r="W36" s="419"/>
      <c r="X36" s="419"/>
      <c r="Y36" s="246"/>
      <c r="Z36" s="419"/>
      <c r="AA36" s="419"/>
      <c r="AB36" s="246"/>
      <c r="AC36" s="419"/>
      <c r="AD36" s="419"/>
      <c r="AE36" s="246"/>
      <c r="AF36" s="419"/>
      <c r="AG36" s="419"/>
      <c r="AH36" s="246"/>
      <c r="AI36" s="419"/>
      <c r="AJ36" s="419"/>
      <c r="AK36" s="246"/>
      <c r="AL36" s="419"/>
      <c r="AM36" s="419"/>
      <c r="AN36" s="246"/>
      <c r="AO36" s="229"/>
      <c r="AP36" s="229"/>
      <c r="AQ36" s="229"/>
      <c r="AR36" s="229"/>
    </row>
    <row r="37" spans="16:44">
      <c r="P37" s="323"/>
      <c r="Q37" s="352"/>
      <c r="R37" s="352"/>
      <c r="S37" s="418"/>
      <c r="T37" s="419"/>
      <c r="U37" s="419"/>
      <c r="V37" s="246"/>
      <c r="W37" s="419"/>
      <c r="X37" s="419"/>
      <c r="Y37" s="246"/>
      <c r="Z37" s="419"/>
      <c r="AA37" s="419"/>
      <c r="AB37" s="246"/>
      <c r="AC37" s="419"/>
      <c r="AD37" s="419"/>
      <c r="AE37" s="246"/>
      <c r="AF37" s="419"/>
      <c r="AG37" s="419"/>
      <c r="AH37" s="246"/>
      <c r="AI37" s="419"/>
      <c r="AJ37" s="419"/>
      <c r="AK37" s="246"/>
      <c r="AL37" s="419"/>
      <c r="AM37" s="419"/>
      <c r="AN37" s="246"/>
      <c r="AO37" s="229"/>
      <c r="AP37" s="229"/>
      <c r="AQ37" s="229"/>
      <c r="AR37" s="229"/>
    </row>
    <row r="38" spans="16:44">
      <c r="P38" s="323"/>
      <c r="Q38" s="352"/>
      <c r="R38" s="352"/>
      <c r="S38" s="418"/>
      <c r="T38" s="419"/>
      <c r="U38" s="417" t="s">
        <v>45</v>
      </c>
      <c r="V38" s="246"/>
      <c r="W38" s="419"/>
      <c r="X38" s="419"/>
      <c r="Y38" s="246"/>
      <c r="Z38" s="419"/>
      <c r="AA38" s="419"/>
      <c r="AB38" s="246"/>
      <c r="AC38" s="419"/>
      <c r="AD38" s="419"/>
      <c r="AE38" s="246"/>
      <c r="AF38" s="419"/>
      <c r="AG38" s="419"/>
      <c r="AH38" s="246"/>
      <c r="AI38" s="419"/>
      <c r="AJ38" s="419"/>
      <c r="AK38" s="246"/>
      <c r="AL38" s="419"/>
      <c r="AM38" s="419"/>
      <c r="AN38" s="246"/>
      <c r="AO38" s="229"/>
      <c r="AP38" s="229"/>
      <c r="AQ38" s="229"/>
      <c r="AR38" s="229"/>
    </row>
    <row r="39" spans="16:44">
      <c r="P39" s="323"/>
      <c r="Q39" s="352"/>
      <c r="R39" s="352"/>
      <c r="S39" s="418"/>
      <c r="T39" s="419"/>
      <c r="U39" s="419"/>
      <c r="V39" s="246"/>
      <c r="W39" s="419"/>
      <c r="X39" s="419"/>
      <c r="Y39" s="246"/>
      <c r="Z39" s="419"/>
      <c r="AA39" s="419"/>
      <c r="AB39" s="246"/>
      <c r="AC39" s="419"/>
      <c r="AD39" s="419"/>
      <c r="AE39" s="246"/>
      <c r="AF39" s="419"/>
      <c r="AG39" s="419"/>
      <c r="AH39" s="246"/>
      <c r="AI39" s="419"/>
      <c r="AJ39" s="419"/>
      <c r="AK39" s="246"/>
      <c r="AL39" s="419"/>
      <c r="AM39" s="419"/>
      <c r="AN39" s="246"/>
      <c r="AO39" s="229"/>
      <c r="AP39" s="229"/>
      <c r="AQ39" s="229"/>
      <c r="AR39" s="229"/>
    </row>
    <row r="40" spans="16:44">
      <c r="P40" s="323"/>
      <c r="Q40" s="352"/>
      <c r="R40" s="352"/>
      <c r="S40" s="418"/>
      <c r="T40" s="419"/>
      <c r="U40" s="419"/>
      <c r="V40" s="246"/>
      <c r="W40" s="419"/>
      <c r="X40" s="419"/>
      <c r="Y40" s="246"/>
      <c r="Z40" s="419"/>
      <c r="AA40" s="419"/>
      <c r="AB40" s="246"/>
      <c r="AC40" s="419"/>
      <c r="AD40" s="419"/>
      <c r="AE40" s="246"/>
      <c r="AF40" s="419"/>
      <c r="AG40" s="419"/>
      <c r="AH40" s="246"/>
      <c r="AI40" s="419"/>
      <c r="AJ40" s="419"/>
      <c r="AK40" s="246"/>
      <c r="AL40" s="419"/>
      <c r="AM40" s="419"/>
      <c r="AN40" s="246"/>
      <c r="AO40" s="229"/>
      <c r="AP40" s="229"/>
      <c r="AQ40" s="229"/>
      <c r="AR40" s="229"/>
    </row>
    <row r="41" spans="16:44">
      <c r="P41" s="323"/>
      <c r="Q41" s="352"/>
      <c r="R41" s="352"/>
      <c r="S41" s="418"/>
      <c r="T41" s="419"/>
      <c r="U41" s="419"/>
      <c r="V41" s="246"/>
      <c r="W41" s="419"/>
      <c r="X41" s="419"/>
      <c r="Y41" s="246"/>
      <c r="Z41" s="419"/>
      <c r="AA41" s="419"/>
      <c r="AB41" s="246"/>
      <c r="AC41" s="419"/>
      <c r="AD41" s="419"/>
      <c r="AE41" s="246"/>
      <c r="AF41" s="419"/>
      <c r="AG41" s="419"/>
      <c r="AH41" s="246"/>
      <c r="AI41" s="419"/>
      <c r="AJ41" s="419"/>
      <c r="AK41" s="246"/>
      <c r="AL41" s="419"/>
      <c r="AM41" s="419"/>
      <c r="AN41" s="246"/>
      <c r="AO41" s="229"/>
      <c r="AP41" s="229"/>
      <c r="AQ41" s="229"/>
      <c r="AR41" s="229"/>
    </row>
    <row r="42" spans="16:44">
      <c r="P42" s="323"/>
      <c r="Q42" s="352"/>
      <c r="R42" s="352"/>
      <c r="S42" s="418"/>
      <c r="T42" s="419"/>
      <c r="U42" s="419"/>
      <c r="V42" s="246"/>
      <c r="W42" s="419"/>
      <c r="X42" s="419"/>
      <c r="Y42" s="246"/>
      <c r="Z42" s="419"/>
      <c r="AA42" s="419"/>
      <c r="AB42" s="246"/>
      <c r="AC42" s="419"/>
      <c r="AD42" s="419"/>
      <c r="AE42" s="246"/>
      <c r="AF42" s="419"/>
      <c r="AG42" s="419"/>
      <c r="AH42" s="246"/>
      <c r="AI42" s="419"/>
      <c r="AJ42" s="419"/>
      <c r="AK42" s="246"/>
      <c r="AL42" s="419"/>
      <c r="AM42" s="419"/>
      <c r="AN42" s="246"/>
      <c r="AO42" s="229"/>
      <c r="AP42" s="229"/>
      <c r="AQ42" s="229"/>
      <c r="AR42" s="229"/>
    </row>
    <row r="43" spans="16:44">
      <c r="P43" s="323"/>
      <c r="Q43" s="352"/>
      <c r="R43" s="352"/>
      <c r="S43" s="418"/>
      <c r="T43" s="419"/>
      <c r="U43" s="419"/>
      <c r="V43" s="246"/>
      <c r="W43" s="419"/>
      <c r="X43" s="419"/>
      <c r="Y43" s="246"/>
      <c r="Z43" s="419"/>
      <c r="AA43" s="419"/>
      <c r="AB43" s="246"/>
      <c r="AC43" s="419"/>
      <c r="AD43" s="419"/>
      <c r="AE43" s="246"/>
      <c r="AF43" s="419"/>
      <c r="AG43" s="419"/>
      <c r="AH43" s="246"/>
      <c r="AI43" s="419"/>
      <c r="AJ43" s="419"/>
      <c r="AK43" s="246"/>
      <c r="AL43" s="419"/>
      <c r="AM43" s="419"/>
      <c r="AN43" s="246"/>
      <c r="AO43" s="229"/>
      <c r="AP43" s="229"/>
      <c r="AQ43" s="229"/>
      <c r="AR43" s="229"/>
    </row>
    <row r="44" spans="16:44">
      <c r="P44" s="323"/>
      <c r="Q44" s="352"/>
      <c r="R44" s="352"/>
      <c r="S44" s="418"/>
      <c r="T44" s="419"/>
      <c r="U44" s="419"/>
      <c r="V44" s="246"/>
      <c r="W44" s="419"/>
      <c r="X44" s="419"/>
      <c r="Y44" s="246"/>
      <c r="Z44" s="419"/>
      <c r="AA44" s="419"/>
      <c r="AB44" s="246"/>
      <c r="AC44" s="419"/>
      <c r="AD44" s="419"/>
      <c r="AE44" s="246"/>
      <c r="AF44" s="419"/>
      <c r="AG44" s="419"/>
      <c r="AH44" s="246"/>
      <c r="AI44" s="419"/>
      <c r="AJ44" s="419"/>
      <c r="AK44" s="246"/>
      <c r="AL44" s="419"/>
      <c r="AM44" s="419"/>
      <c r="AN44" s="246"/>
      <c r="AO44" s="229"/>
      <c r="AP44" s="229"/>
      <c r="AQ44" s="229"/>
      <c r="AR44" s="229"/>
    </row>
    <row r="45" spans="16:44">
      <c r="P45" s="323"/>
      <c r="Q45" s="324"/>
      <c r="R45" s="324"/>
      <c r="S45" s="418"/>
      <c r="T45" s="419"/>
      <c r="U45" s="419"/>
      <c r="V45" s="246"/>
      <c r="W45" s="419"/>
      <c r="X45" s="419"/>
      <c r="Y45" s="246"/>
      <c r="Z45" s="419"/>
      <c r="AA45" s="419"/>
      <c r="AB45" s="246"/>
      <c r="AC45" s="419"/>
      <c r="AD45" s="419"/>
      <c r="AE45" s="246"/>
      <c r="AF45" s="419"/>
      <c r="AG45" s="419"/>
      <c r="AH45" s="246"/>
      <c r="AI45" s="419"/>
      <c r="AJ45" s="419"/>
      <c r="AK45" s="246"/>
      <c r="AL45" s="419"/>
      <c r="AM45" s="419"/>
      <c r="AN45" s="246"/>
      <c r="AO45" s="229"/>
      <c r="AP45" s="229"/>
      <c r="AQ45" s="229"/>
      <c r="AR45" s="229"/>
    </row>
    <row r="46" spans="16:44">
      <c r="P46" s="229"/>
      <c r="Q46" s="229"/>
      <c r="R46" s="288"/>
      <c r="S46" s="418"/>
      <c r="T46" s="419"/>
      <c r="U46" s="419"/>
      <c r="V46" s="246"/>
      <c r="W46" s="419"/>
      <c r="X46" s="419"/>
      <c r="Y46" s="246"/>
      <c r="Z46" s="419"/>
      <c r="AA46" s="419"/>
      <c r="AB46" s="246"/>
      <c r="AC46" s="419"/>
      <c r="AD46" s="419"/>
      <c r="AE46" s="246"/>
      <c r="AF46" s="419"/>
      <c r="AG46" s="419"/>
      <c r="AH46" s="246"/>
      <c r="AI46" s="419"/>
      <c r="AJ46" s="419"/>
      <c r="AK46" s="246"/>
      <c r="AL46" s="419"/>
      <c r="AM46" s="419"/>
      <c r="AN46" s="246"/>
      <c r="AO46" s="229"/>
      <c r="AP46" s="229"/>
      <c r="AQ46" s="229"/>
      <c r="AR46" s="229"/>
    </row>
    <row r="47" spans="16:44">
      <c r="P47" s="229"/>
      <c r="Q47" s="353"/>
      <c r="R47" s="353"/>
      <c r="S47" s="414"/>
      <c r="T47" s="334"/>
      <c r="U47" s="334"/>
      <c r="V47" s="415"/>
      <c r="W47" s="334"/>
      <c r="X47" s="334"/>
      <c r="Y47" s="415"/>
      <c r="Z47" s="334"/>
      <c r="AA47" s="334"/>
      <c r="AB47" s="415"/>
      <c r="AC47" s="334"/>
      <c r="AD47" s="334"/>
      <c r="AE47" s="415"/>
      <c r="AF47" s="334"/>
      <c r="AG47" s="334"/>
      <c r="AH47" s="415"/>
      <c r="AI47" s="334"/>
      <c r="AJ47" s="334"/>
      <c r="AK47" s="415"/>
      <c r="AL47" s="334"/>
      <c r="AM47" s="334"/>
      <c r="AN47" s="415"/>
      <c r="AO47" s="229"/>
      <c r="AP47" s="229"/>
      <c r="AQ47" s="229"/>
      <c r="AR47" s="229"/>
    </row>
    <row r="48" spans="16:44" ht="12.75" customHeight="1">
      <c r="P48" s="288"/>
      <c r="Q48" s="352"/>
      <c r="R48" s="352"/>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row>
    <row r="49" spans="16:18">
      <c r="P49" s="322"/>
      <c r="Q49" s="352"/>
      <c r="R49" s="352"/>
    </row>
    <row r="50" spans="16:18">
      <c r="P50" s="323"/>
      <c r="Q50" s="352"/>
      <c r="R50" s="352"/>
    </row>
    <row r="51" spans="16:18">
      <c r="P51" s="323"/>
      <c r="Q51" s="352"/>
      <c r="R51" s="352"/>
    </row>
    <row r="52" spans="16:18">
      <c r="P52" s="323"/>
      <c r="Q52" s="352"/>
      <c r="R52" s="352"/>
    </row>
    <row r="53" spans="16:18">
      <c r="P53" s="323"/>
      <c r="Q53" s="352"/>
      <c r="R53" s="352"/>
    </row>
    <row r="54" spans="16:18">
      <c r="P54" s="323"/>
      <c r="Q54" s="352"/>
      <c r="R54" s="352"/>
    </row>
    <row r="55" spans="16:18">
      <c r="P55" s="323"/>
      <c r="Q55" s="352"/>
      <c r="R55" s="352"/>
    </row>
    <row r="56" spans="16:18">
      <c r="P56" s="323"/>
      <c r="Q56" s="352"/>
      <c r="R56" s="352"/>
    </row>
    <row r="57" spans="16:18">
      <c r="P57" s="323"/>
      <c r="Q57" s="352"/>
      <c r="R57" s="352"/>
    </row>
    <row r="58" spans="16:18">
      <c r="P58" s="323"/>
      <c r="Q58" s="352"/>
      <c r="R58" s="352"/>
    </row>
    <row r="59" spans="16:18">
      <c r="P59" s="323"/>
      <c r="Q59" s="352"/>
      <c r="R59" s="352"/>
    </row>
    <row r="60" spans="16:18">
      <c r="P60" s="323"/>
      <c r="Q60" s="352"/>
      <c r="R60" s="352"/>
    </row>
    <row r="61" spans="16:18">
      <c r="P61" s="323"/>
      <c r="Q61" s="352"/>
      <c r="R61" s="352"/>
    </row>
    <row r="62" spans="16:18">
      <c r="P62" s="323"/>
      <c r="Q62" s="352"/>
      <c r="R62" s="352"/>
    </row>
    <row r="63" spans="16:18">
      <c r="P63" s="323"/>
      <c r="Q63" s="352"/>
      <c r="R63" s="352"/>
    </row>
    <row r="64" spans="16:18">
      <c r="P64" s="323"/>
      <c r="Q64" s="323"/>
      <c r="R64" s="323"/>
    </row>
    <row r="65" spans="16:18">
      <c r="P65" s="323"/>
      <c r="Q65" s="324"/>
      <c r="R65" s="324"/>
    </row>
    <row r="66" spans="16:18">
      <c r="P66" s="229"/>
      <c r="Q66" s="229"/>
      <c r="R66" s="229"/>
    </row>
    <row r="67" spans="16:18">
      <c r="P67" s="229"/>
      <c r="Q67" s="229"/>
      <c r="R67" s="229"/>
    </row>
    <row r="68" spans="16:18">
      <c r="P68" s="229"/>
      <c r="Q68" s="229"/>
      <c r="R68" s="229"/>
    </row>
    <row r="69" spans="16:18">
      <c r="P69" s="229"/>
      <c r="Q69" s="229"/>
      <c r="R69" s="229"/>
    </row>
    <row r="70" spans="16:18">
      <c r="P70" s="229"/>
      <c r="Q70" s="229"/>
      <c r="R70" s="229"/>
    </row>
    <row r="71" spans="16:18">
      <c r="P71" s="229"/>
      <c r="Q71" s="229"/>
      <c r="R71" s="229"/>
    </row>
    <row r="72" spans="16:18">
      <c r="P72" s="229"/>
      <c r="Q72" s="229"/>
      <c r="R72" s="229"/>
    </row>
    <row r="73" spans="16:18">
      <c r="P73" s="229"/>
      <c r="Q73" s="229"/>
      <c r="R73" s="229"/>
    </row>
    <row r="74" spans="16:18">
      <c r="P74" s="229"/>
      <c r="Q74" s="229"/>
      <c r="R74" s="229"/>
    </row>
    <row r="75" spans="16:18">
      <c r="P75" s="229"/>
      <c r="Q75" s="229"/>
      <c r="R75" s="229"/>
    </row>
    <row r="76" spans="16:18">
      <c r="Q76" s="229"/>
      <c r="R76" s="229"/>
    </row>
    <row r="77" spans="16:18">
      <c r="Q77" s="229"/>
      <c r="R77" s="229"/>
    </row>
    <row r="78" spans="16:18">
      <c r="Q78" s="229"/>
      <c r="R78" s="229"/>
    </row>
    <row r="79" spans="16:18">
      <c r="Q79" s="229"/>
      <c r="R79" s="229"/>
    </row>
    <row r="80" spans="16:18">
      <c r="Q80" s="229"/>
      <c r="R80" s="229"/>
    </row>
    <row r="81" spans="17:25">
      <c r="Q81" s="229"/>
      <c r="R81" s="229"/>
      <c r="S81" s="229"/>
      <c r="T81" s="229"/>
      <c r="U81" s="254"/>
      <c r="V81" s="254"/>
      <c r="W81" s="254"/>
      <c r="X81" s="229"/>
      <c r="Y81" s="229"/>
    </row>
    <row r="82" spans="17:25">
      <c r="Q82" s="229"/>
      <c r="R82" s="229"/>
      <c r="S82" s="229"/>
      <c r="T82" s="229"/>
      <c r="U82" s="254"/>
      <c r="V82" s="254"/>
      <c r="W82" s="254"/>
      <c r="X82" s="229"/>
      <c r="Y82" s="229"/>
    </row>
    <row r="83" spans="17:25">
      <c r="Q83" s="229"/>
      <c r="R83" s="229"/>
      <c r="S83" s="229"/>
      <c r="T83" s="229"/>
      <c r="U83" s="254"/>
      <c r="V83" s="254"/>
      <c r="W83" s="254"/>
      <c r="X83" s="229"/>
      <c r="Y83" s="229"/>
    </row>
    <row r="84" spans="17:25">
      <c r="Q84" s="229"/>
      <c r="R84" s="229"/>
      <c r="S84" s="229"/>
      <c r="T84" s="229"/>
      <c r="U84" s="229"/>
      <c r="V84" s="254"/>
      <c r="W84" s="254"/>
      <c r="X84" s="229"/>
      <c r="Y84" s="229"/>
    </row>
    <row r="85" spans="17:25">
      <c r="Q85" s="229"/>
      <c r="R85" s="229"/>
      <c r="S85" s="229"/>
      <c r="T85" s="229"/>
      <c r="U85" s="229"/>
      <c r="V85" s="229"/>
      <c r="W85" s="229"/>
      <c r="X85" s="229"/>
      <c r="Y85" s="229"/>
    </row>
    <row r="86" spans="17:25">
      <c r="Q86" s="229"/>
      <c r="R86" s="229"/>
      <c r="S86" s="229"/>
      <c r="T86" s="229"/>
      <c r="U86" s="229"/>
      <c r="V86" s="229"/>
      <c r="W86" s="229"/>
      <c r="X86" s="229"/>
      <c r="Y86" s="229"/>
    </row>
    <row r="87" spans="17:25">
      <c r="Q87" s="229"/>
      <c r="R87" s="229"/>
      <c r="S87" s="229"/>
      <c r="T87" s="229"/>
      <c r="U87" s="229"/>
      <c r="V87" s="229"/>
      <c r="W87" s="229"/>
      <c r="X87" s="229"/>
      <c r="Y87" s="229"/>
    </row>
    <row r="88" spans="17:25">
      <c r="Q88" s="229"/>
      <c r="R88" s="229"/>
      <c r="S88" s="229"/>
      <c r="T88" s="229"/>
      <c r="U88" s="229"/>
      <c r="V88" s="229"/>
      <c r="W88" s="229"/>
      <c r="X88" s="229"/>
      <c r="Y88" s="229"/>
    </row>
    <row r="89" spans="17:25">
      <c r="Q89" s="229"/>
      <c r="R89" s="229"/>
      <c r="S89" s="229"/>
      <c r="T89" s="229"/>
      <c r="U89" s="229"/>
      <c r="V89" s="229"/>
      <c r="W89" s="229"/>
      <c r="X89" s="229"/>
      <c r="Y89" s="229"/>
    </row>
    <row r="90" spans="17:25">
      <c r="Q90" s="229"/>
      <c r="R90" s="229"/>
      <c r="S90" s="229"/>
      <c r="T90" s="229"/>
      <c r="U90" s="229"/>
      <c r="V90" s="229"/>
      <c r="W90" s="229"/>
      <c r="X90" s="229"/>
      <c r="Y90" s="229"/>
    </row>
    <row r="91" spans="17:25">
      <c r="Q91" s="229"/>
      <c r="R91" s="229"/>
      <c r="S91" s="229"/>
      <c r="T91" s="229"/>
      <c r="U91" s="229"/>
      <c r="V91" s="229"/>
      <c r="W91" s="229"/>
      <c r="X91" s="229"/>
      <c r="Y91" s="229"/>
    </row>
    <row r="92" spans="17:25">
      <c r="Q92" s="229"/>
      <c r="R92" s="229"/>
      <c r="S92" s="229"/>
      <c r="T92" s="229"/>
      <c r="U92" s="229"/>
      <c r="V92" s="229"/>
      <c r="W92" s="229"/>
      <c r="X92" s="229"/>
      <c r="Y92" s="229"/>
    </row>
    <row r="93" spans="17:25">
      <c r="Q93" s="229"/>
      <c r="R93" s="229"/>
      <c r="S93" s="229"/>
      <c r="T93" s="229"/>
      <c r="U93" s="229"/>
      <c r="V93" s="229"/>
      <c r="W93" s="229"/>
      <c r="X93" s="229"/>
      <c r="Y93" s="229"/>
    </row>
    <row r="94" spans="17:25">
      <c r="Q94" s="229"/>
      <c r="R94" s="229"/>
      <c r="S94" s="229"/>
      <c r="T94" s="229"/>
      <c r="U94" s="229"/>
      <c r="V94" s="229"/>
      <c r="W94" s="229"/>
      <c r="X94" s="229"/>
      <c r="Y94" s="229"/>
    </row>
    <row r="95" spans="17:25">
      <c r="Q95" s="229"/>
      <c r="R95" s="229"/>
      <c r="S95" s="229"/>
      <c r="T95" s="229"/>
      <c r="U95" s="229"/>
      <c r="V95" s="229"/>
      <c r="W95" s="229"/>
      <c r="X95" s="229"/>
      <c r="Y95" s="229"/>
    </row>
    <row r="96" spans="17:25">
      <c r="Q96" s="229"/>
      <c r="R96" s="229"/>
      <c r="S96" s="229"/>
      <c r="T96" s="229"/>
      <c r="U96" s="229"/>
      <c r="V96" s="229"/>
      <c r="W96" s="229"/>
      <c r="X96" s="229"/>
      <c r="Y96" s="229"/>
    </row>
    <row r="97" spans="17:25">
      <c r="Q97" s="229"/>
      <c r="R97" s="229"/>
      <c r="S97" s="229"/>
      <c r="T97" s="229"/>
      <c r="U97" s="229"/>
      <c r="V97" s="229"/>
      <c r="W97" s="229"/>
      <c r="X97" s="229"/>
      <c r="Y97" s="229"/>
    </row>
    <row r="98" spans="17:25">
      <c r="Q98" s="229"/>
      <c r="R98" s="229"/>
      <c r="S98" s="229"/>
      <c r="T98" s="229"/>
      <c r="U98" s="229"/>
      <c r="V98" s="229"/>
      <c r="W98" s="229"/>
      <c r="X98" s="229"/>
      <c r="Y98" s="229"/>
    </row>
    <row r="99" spans="17:25">
      <c r="Q99" s="229"/>
      <c r="R99" s="229"/>
      <c r="S99" s="229"/>
      <c r="T99" s="229"/>
      <c r="U99" s="229"/>
      <c r="V99" s="229"/>
      <c r="W99" s="229"/>
      <c r="X99" s="229"/>
      <c r="Y99" s="229"/>
    </row>
  </sheetData>
  <mergeCells count="17">
    <mergeCell ref="A7:A8"/>
    <mergeCell ref="B7:D7"/>
    <mergeCell ref="A4:V5"/>
    <mergeCell ref="E7:G7"/>
    <mergeCell ref="H7:J7"/>
    <mergeCell ref="T7:V7"/>
    <mergeCell ref="N7:P7"/>
    <mergeCell ref="Q7:S7"/>
    <mergeCell ref="K7:M7"/>
    <mergeCell ref="AF29:AH29"/>
    <mergeCell ref="AI29:AK29"/>
    <mergeCell ref="AL29:AN29"/>
    <mergeCell ref="S29:S30"/>
    <mergeCell ref="T29:V29"/>
    <mergeCell ref="W29:Y29"/>
    <mergeCell ref="Z29:AB29"/>
    <mergeCell ref="AC29:AE29"/>
  </mergeCells>
  <phoneticPr fontId="0" type="noConversion"/>
  <pageMargins left="0.75" right="0.75" top="1" bottom="1" header="0.5" footer="0.5"/>
  <pageSetup scale="46" orientation="portrait" r:id="rId1"/>
  <headerFooter alignWithMargins="0">
    <oddFooter>&amp;C&amp;14B-&amp;P-4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V30"/>
  <sheetViews>
    <sheetView zoomScale="80" zoomScaleNormal="80" workbookViewId="0"/>
  </sheetViews>
  <sheetFormatPr defaultRowHeight="12.75"/>
  <cols>
    <col min="1" max="1" width="10.140625" style="37" customWidth="1"/>
    <col min="2" max="2" width="10.42578125" style="37" customWidth="1"/>
    <col min="3" max="3" width="9.5703125" style="37" customWidth="1"/>
    <col min="4" max="4" width="12" style="37" customWidth="1"/>
    <col min="5" max="5" width="9.28515625" style="37" customWidth="1"/>
    <col min="6" max="6" width="9.85546875" style="37" bestFit="1" customWidth="1"/>
    <col min="7" max="10" width="9.42578125" style="37" customWidth="1"/>
    <col min="11" max="11" width="9.5703125" style="37" customWidth="1"/>
    <col min="12" max="12" width="8.85546875" style="37" customWidth="1"/>
    <col min="13" max="13" width="10.42578125" style="37" customWidth="1"/>
    <col min="14" max="14" width="10" style="37" customWidth="1"/>
    <col min="15" max="15" width="9" style="37" customWidth="1"/>
    <col min="16" max="16" width="9.7109375" style="37" customWidth="1"/>
    <col min="17" max="17" width="10.7109375" style="37" customWidth="1"/>
    <col min="18" max="18" width="9.28515625" style="37" bestFit="1" customWidth="1"/>
    <col min="19" max="19" width="9.7109375" style="37" bestFit="1" customWidth="1"/>
    <col min="20" max="20" width="9.85546875" style="37" customWidth="1"/>
    <col min="21" max="21" width="12.28515625" style="37" customWidth="1"/>
    <col min="22" max="16384" width="9.140625" style="37"/>
  </cols>
  <sheetData>
    <row r="1" spans="1:22" ht="26.25">
      <c r="A1" s="219" t="s">
        <v>355</v>
      </c>
    </row>
    <row r="2" spans="1:22" ht="18">
      <c r="A2" s="32" t="s">
        <v>2</v>
      </c>
      <c r="Q2" s="33"/>
    </row>
    <row r="3" spans="1:22" ht="14.25">
      <c r="A3" s="36"/>
      <c r="Q3" s="33"/>
    </row>
    <row r="4" spans="1:22" ht="15" customHeight="1">
      <c r="A4" s="597" t="s">
        <v>359</v>
      </c>
      <c r="B4" s="597"/>
      <c r="C4" s="597"/>
      <c r="D4" s="597"/>
      <c r="E4" s="597"/>
      <c r="F4" s="597"/>
      <c r="G4" s="597"/>
      <c r="H4" s="597"/>
      <c r="I4" s="597"/>
      <c r="J4" s="597"/>
      <c r="K4" s="597"/>
      <c r="L4" s="597"/>
      <c r="M4" s="597"/>
      <c r="N4" s="597"/>
      <c r="O4" s="597"/>
      <c r="P4" s="597"/>
      <c r="Q4" s="597"/>
      <c r="R4" s="597"/>
      <c r="S4" s="597"/>
    </row>
    <row r="5" spans="1:22" ht="15" customHeight="1">
      <c r="A5" s="597"/>
      <c r="B5" s="597"/>
      <c r="C5" s="597"/>
      <c r="D5" s="597"/>
      <c r="E5" s="597"/>
      <c r="F5" s="597"/>
      <c r="G5" s="597"/>
      <c r="H5" s="597"/>
      <c r="I5" s="597"/>
      <c r="J5" s="597"/>
      <c r="K5" s="597"/>
      <c r="L5" s="597"/>
      <c r="M5" s="597"/>
      <c r="N5" s="597"/>
      <c r="O5" s="597"/>
      <c r="P5" s="597"/>
      <c r="Q5" s="597"/>
      <c r="R5" s="597"/>
      <c r="S5" s="597"/>
      <c r="U5" s="290"/>
    </row>
    <row r="6" spans="1:22" ht="15" customHeight="1">
      <c r="A6" s="597"/>
      <c r="B6" s="597"/>
      <c r="C6" s="597"/>
      <c r="D6" s="597"/>
      <c r="E6" s="597"/>
      <c r="F6" s="597"/>
      <c r="G6" s="597"/>
      <c r="H6" s="597"/>
      <c r="I6" s="597"/>
      <c r="J6" s="597"/>
      <c r="K6" s="597"/>
      <c r="L6" s="597"/>
      <c r="M6" s="597"/>
      <c r="N6" s="597"/>
      <c r="O6" s="597"/>
      <c r="P6" s="597"/>
      <c r="Q6" s="597"/>
      <c r="R6" s="597"/>
      <c r="S6" s="597"/>
    </row>
    <row r="7" spans="1:22" ht="15" customHeight="1">
      <c r="A7" s="597"/>
      <c r="B7" s="597"/>
      <c r="C7" s="597"/>
      <c r="D7" s="597"/>
      <c r="E7" s="597"/>
      <c r="F7" s="597"/>
      <c r="G7" s="597"/>
      <c r="H7" s="597"/>
      <c r="I7" s="597"/>
      <c r="J7" s="597"/>
      <c r="K7" s="597"/>
      <c r="L7" s="597"/>
      <c r="M7" s="597"/>
      <c r="N7" s="597"/>
      <c r="O7" s="597"/>
      <c r="P7" s="597"/>
      <c r="Q7" s="597"/>
      <c r="R7" s="597"/>
      <c r="S7" s="597"/>
    </row>
    <row r="8" spans="1:22" ht="18" customHeight="1">
      <c r="A8" s="96"/>
      <c r="B8" s="96"/>
      <c r="C8" s="96"/>
      <c r="D8" s="96"/>
      <c r="E8" s="96"/>
      <c r="F8" s="96"/>
      <c r="G8" s="96"/>
      <c r="H8" s="96"/>
      <c r="I8" s="96"/>
      <c r="J8" s="96"/>
      <c r="K8" s="96"/>
      <c r="L8" s="96"/>
      <c r="M8" s="96"/>
      <c r="N8" s="96"/>
      <c r="O8" s="96"/>
      <c r="P8" s="96"/>
      <c r="Q8" s="97"/>
    </row>
    <row r="9" spans="1:22" ht="15" thickBot="1">
      <c r="Q9" s="33"/>
    </row>
    <row r="10" spans="1:22" ht="12.75" customHeight="1" thickBot="1">
      <c r="A10" s="573" t="s">
        <v>7</v>
      </c>
      <c r="B10" s="575" t="s">
        <v>12</v>
      </c>
      <c r="C10" s="576"/>
      <c r="D10" s="577"/>
      <c r="E10" s="575" t="s">
        <v>101</v>
      </c>
      <c r="F10" s="576"/>
      <c r="G10" s="577"/>
      <c r="H10" s="575" t="s">
        <v>103</v>
      </c>
      <c r="I10" s="576"/>
      <c r="J10" s="577"/>
      <c r="K10" s="575" t="s">
        <v>100</v>
      </c>
      <c r="L10" s="576"/>
      <c r="M10" s="577"/>
      <c r="N10" s="575" t="s">
        <v>102</v>
      </c>
      <c r="O10" s="576"/>
      <c r="P10" s="577"/>
      <c r="Q10" s="575" t="s">
        <v>104</v>
      </c>
      <c r="R10" s="576"/>
      <c r="S10" s="577"/>
      <c r="T10" s="575" t="s">
        <v>6</v>
      </c>
      <c r="U10" s="576"/>
      <c r="V10" s="577"/>
    </row>
    <row r="11" spans="1:22" ht="30" customHeight="1" thickBot="1">
      <c r="A11" s="574"/>
      <c r="B11" s="251" t="s">
        <v>109</v>
      </c>
      <c r="C11" s="282" t="s">
        <v>110</v>
      </c>
      <c r="D11" s="252" t="s">
        <v>5</v>
      </c>
      <c r="E11" s="251" t="s">
        <v>109</v>
      </c>
      <c r="F11" s="282" t="s">
        <v>110</v>
      </c>
      <c r="G11" s="252" t="s">
        <v>5</v>
      </c>
      <c r="H11" s="251" t="s">
        <v>109</v>
      </c>
      <c r="I11" s="282" t="s">
        <v>110</v>
      </c>
      <c r="J11" s="252" t="s">
        <v>5</v>
      </c>
      <c r="K11" s="251" t="s">
        <v>109</v>
      </c>
      <c r="L11" s="282" t="s">
        <v>110</v>
      </c>
      <c r="M11" s="252" t="s">
        <v>5</v>
      </c>
      <c r="N11" s="251" t="s">
        <v>109</v>
      </c>
      <c r="O11" s="282" t="s">
        <v>110</v>
      </c>
      <c r="P11" s="252" t="s">
        <v>5</v>
      </c>
      <c r="Q11" s="251" t="s">
        <v>109</v>
      </c>
      <c r="R11" s="282" t="s">
        <v>110</v>
      </c>
      <c r="S11" s="252" t="s">
        <v>5</v>
      </c>
      <c r="T11" s="251" t="s">
        <v>109</v>
      </c>
      <c r="U11" s="282" t="s">
        <v>110</v>
      </c>
      <c r="V11" s="252" t="s">
        <v>5</v>
      </c>
    </row>
    <row r="12" spans="1:22">
      <c r="A12" s="306">
        <v>2003</v>
      </c>
      <c r="B12" s="308">
        <v>0</v>
      </c>
      <c r="C12" s="309">
        <v>12102</v>
      </c>
      <c r="D12" s="296">
        <f t="shared" ref="D12:D27" si="0">IF(C12=0, "NA", B12/C12)</f>
        <v>0</v>
      </c>
      <c r="E12" s="308">
        <v>0</v>
      </c>
      <c r="F12" s="308">
        <v>11534</v>
      </c>
      <c r="G12" s="296">
        <f t="shared" ref="G12:G27" si="1">IF(F12=0, "NA", E12/F12)</f>
        <v>0</v>
      </c>
      <c r="H12" s="308"/>
      <c r="I12" s="309"/>
      <c r="J12" s="296"/>
      <c r="K12" s="308">
        <v>0</v>
      </c>
      <c r="L12" s="309">
        <v>17</v>
      </c>
      <c r="M12" s="296">
        <f t="shared" ref="M12:M27" si="2">IF(L12=0, "NA", K12/L12)</f>
        <v>0</v>
      </c>
      <c r="N12" s="308">
        <v>0</v>
      </c>
      <c r="O12" s="309"/>
      <c r="P12" s="296" t="s">
        <v>191</v>
      </c>
      <c r="Q12" s="308"/>
      <c r="R12" s="309"/>
      <c r="S12" s="296"/>
      <c r="T12" s="308">
        <f>SUM(Q12,N12,K12,H12,E12,B12)</f>
        <v>0</v>
      </c>
      <c r="U12" s="309">
        <f>SUM(R12,O12,L12,I12,F12,C12)</f>
        <v>23653</v>
      </c>
      <c r="V12" s="296">
        <f>IF(U12=0, "NA", T12/U12)</f>
        <v>0</v>
      </c>
    </row>
    <row r="13" spans="1:22">
      <c r="A13" s="306">
        <v>2004</v>
      </c>
      <c r="B13" s="310">
        <v>0</v>
      </c>
      <c r="C13" s="307">
        <v>10734</v>
      </c>
      <c r="D13" s="295">
        <f t="shared" si="0"/>
        <v>0</v>
      </c>
      <c r="E13" s="310">
        <v>0</v>
      </c>
      <c r="F13" s="310">
        <v>12555</v>
      </c>
      <c r="G13" s="295">
        <f t="shared" si="1"/>
        <v>0</v>
      </c>
      <c r="H13" s="310"/>
      <c r="I13" s="307"/>
      <c r="J13" s="295"/>
      <c r="K13" s="310">
        <v>0</v>
      </c>
      <c r="L13" s="307">
        <v>21</v>
      </c>
      <c r="M13" s="295">
        <f t="shared" si="2"/>
        <v>0</v>
      </c>
      <c r="N13" s="310">
        <v>0</v>
      </c>
      <c r="O13" s="307"/>
      <c r="P13" s="295" t="str">
        <f t="shared" ref="P13:P27" si="3">IF(O13=0, "NA", N13/O13)</f>
        <v>NA</v>
      </c>
      <c r="Q13" s="310"/>
      <c r="R13" s="307"/>
      <c r="S13" s="295"/>
      <c r="T13" s="310">
        <f>SUM(Q13,N13,K13,H13,E13,B13)</f>
        <v>0</v>
      </c>
      <c r="U13" s="307">
        <f>SUM(R13,O13,L13,I13,F13,C13)</f>
        <v>23310</v>
      </c>
      <c r="V13" s="295">
        <f>IF(U13=0, "NA", T13/U13)</f>
        <v>0</v>
      </c>
    </row>
    <row r="14" spans="1:22">
      <c r="A14" s="306">
        <v>2005</v>
      </c>
      <c r="B14" s="310">
        <v>0</v>
      </c>
      <c r="C14" s="307">
        <v>10567</v>
      </c>
      <c r="D14" s="295">
        <f t="shared" si="0"/>
        <v>0</v>
      </c>
      <c r="E14" s="310">
        <v>0</v>
      </c>
      <c r="F14" s="310">
        <v>11442</v>
      </c>
      <c r="G14" s="295">
        <f t="shared" si="1"/>
        <v>0</v>
      </c>
      <c r="H14" s="310"/>
      <c r="I14" s="307"/>
      <c r="J14" s="295"/>
      <c r="K14" s="310">
        <v>0</v>
      </c>
      <c r="L14" s="307">
        <v>20</v>
      </c>
      <c r="M14" s="295">
        <f t="shared" si="2"/>
        <v>0</v>
      </c>
      <c r="N14" s="310">
        <v>0</v>
      </c>
      <c r="O14" s="307">
        <v>2</v>
      </c>
      <c r="P14" s="295">
        <f t="shared" si="3"/>
        <v>0</v>
      </c>
      <c r="Q14" s="310"/>
      <c r="R14" s="307"/>
      <c r="S14" s="295"/>
      <c r="T14" s="310">
        <f t="shared" ref="T14:T26" si="4">SUM(Q14,N14,K14,H14,E14,B14)</f>
        <v>0</v>
      </c>
      <c r="U14" s="307">
        <f t="shared" ref="U14:U27" si="5">SUM(R14,O14,L14,I14,F14,C14)</f>
        <v>22031</v>
      </c>
      <c r="V14" s="295">
        <f t="shared" ref="V14:V27" si="6">IF(U14=0, "NA", T14/U14)</f>
        <v>0</v>
      </c>
    </row>
    <row r="15" spans="1:22">
      <c r="A15" s="306">
        <v>2006</v>
      </c>
      <c r="B15" s="310">
        <v>0</v>
      </c>
      <c r="C15" s="307">
        <v>9670</v>
      </c>
      <c r="D15" s="295">
        <f t="shared" si="0"/>
        <v>0</v>
      </c>
      <c r="E15" s="310">
        <v>1</v>
      </c>
      <c r="F15" s="310">
        <v>9447</v>
      </c>
      <c r="G15" s="295">
        <f t="shared" si="1"/>
        <v>1.0585371017254155E-4</v>
      </c>
      <c r="H15" s="310"/>
      <c r="I15" s="307"/>
      <c r="J15" s="295"/>
      <c r="K15" s="310">
        <v>0</v>
      </c>
      <c r="L15" s="307">
        <v>19</v>
      </c>
      <c r="M15" s="295">
        <f t="shared" si="2"/>
        <v>0</v>
      </c>
      <c r="N15" s="310">
        <v>0</v>
      </c>
      <c r="O15" s="307">
        <v>2</v>
      </c>
      <c r="P15" s="295">
        <f t="shared" si="3"/>
        <v>0</v>
      </c>
      <c r="Q15" s="310"/>
      <c r="R15" s="307"/>
      <c r="S15" s="295"/>
      <c r="T15" s="310">
        <f t="shared" si="4"/>
        <v>1</v>
      </c>
      <c r="U15" s="307">
        <f t="shared" si="5"/>
        <v>19138</v>
      </c>
      <c r="V15" s="295">
        <f t="shared" si="6"/>
        <v>5.225206395652628E-5</v>
      </c>
    </row>
    <row r="16" spans="1:22">
      <c r="A16" s="306">
        <v>2007</v>
      </c>
      <c r="B16" s="310">
        <v>0</v>
      </c>
      <c r="C16" s="307">
        <v>8309</v>
      </c>
      <c r="D16" s="295">
        <f t="shared" si="0"/>
        <v>0</v>
      </c>
      <c r="E16" s="310">
        <v>0</v>
      </c>
      <c r="F16" s="310">
        <v>7717</v>
      </c>
      <c r="G16" s="295">
        <f t="shared" si="1"/>
        <v>0</v>
      </c>
      <c r="H16" s="310"/>
      <c r="I16" s="307"/>
      <c r="J16" s="295"/>
      <c r="K16" s="310">
        <v>0</v>
      </c>
      <c r="L16" s="307">
        <v>5</v>
      </c>
      <c r="M16" s="295">
        <f t="shared" si="2"/>
        <v>0</v>
      </c>
      <c r="N16" s="310">
        <v>0</v>
      </c>
      <c r="O16" s="307">
        <v>9</v>
      </c>
      <c r="P16" s="295">
        <f t="shared" si="3"/>
        <v>0</v>
      </c>
      <c r="Q16" s="310">
        <v>0</v>
      </c>
      <c r="R16" s="307">
        <v>261</v>
      </c>
      <c r="S16" s="295">
        <f t="shared" ref="S16:S27" si="7">IF(R16=0, "NA", Q16/R16)</f>
        <v>0</v>
      </c>
      <c r="T16" s="310">
        <f t="shared" si="4"/>
        <v>0</v>
      </c>
      <c r="U16" s="307">
        <f t="shared" si="5"/>
        <v>16301</v>
      </c>
      <c r="V16" s="295">
        <f t="shared" si="6"/>
        <v>0</v>
      </c>
    </row>
    <row r="17" spans="1:22">
      <c r="A17" s="306">
        <v>2008</v>
      </c>
      <c r="B17" s="310">
        <v>1</v>
      </c>
      <c r="C17" s="307">
        <v>6952</v>
      </c>
      <c r="D17" s="295">
        <f t="shared" si="0"/>
        <v>1.4384349827387802E-4</v>
      </c>
      <c r="E17" s="310">
        <v>0</v>
      </c>
      <c r="F17" s="310">
        <v>6548</v>
      </c>
      <c r="G17" s="295">
        <f t="shared" si="1"/>
        <v>0</v>
      </c>
      <c r="H17" s="310">
        <v>0</v>
      </c>
      <c r="I17" s="307">
        <v>1030</v>
      </c>
      <c r="J17" s="295">
        <f t="shared" ref="J17:J27" si="8">IF(I17=0, "NA", H17/I17)</f>
        <v>0</v>
      </c>
      <c r="K17" s="310">
        <v>0</v>
      </c>
      <c r="L17" s="307">
        <v>3</v>
      </c>
      <c r="M17" s="295">
        <f t="shared" si="2"/>
        <v>0</v>
      </c>
      <c r="N17" s="310">
        <v>0</v>
      </c>
      <c r="O17" s="307">
        <v>4</v>
      </c>
      <c r="P17" s="295">
        <f t="shared" si="3"/>
        <v>0</v>
      </c>
      <c r="Q17" s="310">
        <v>0</v>
      </c>
      <c r="R17" s="307">
        <v>337</v>
      </c>
      <c r="S17" s="295">
        <f t="shared" si="7"/>
        <v>0</v>
      </c>
      <c r="T17" s="310">
        <f t="shared" si="4"/>
        <v>1</v>
      </c>
      <c r="U17" s="307">
        <f t="shared" si="5"/>
        <v>14874</v>
      </c>
      <c r="V17" s="295">
        <f t="shared" si="6"/>
        <v>6.7231410514992599E-5</v>
      </c>
    </row>
    <row r="18" spans="1:22">
      <c r="A18" s="306">
        <v>2009</v>
      </c>
      <c r="B18" s="310">
        <v>0</v>
      </c>
      <c r="C18" s="307">
        <v>4813</v>
      </c>
      <c r="D18" s="295">
        <f t="shared" si="0"/>
        <v>0</v>
      </c>
      <c r="E18" s="310">
        <v>0</v>
      </c>
      <c r="F18" s="310">
        <v>3847</v>
      </c>
      <c r="G18" s="295">
        <f t="shared" si="1"/>
        <v>0</v>
      </c>
      <c r="H18" s="310">
        <v>0</v>
      </c>
      <c r="I18" s="307">
        <v>664</v>
      </c>
      <c r="J18" s="295">
        <f t="shared" si="8"/>
        <v>0</v>
      </c>
      <c r="K18" s="310">
        <v>0</v>
      </c>
      <c r="L18" s="307">
        <v>40</v>
      </c>
      <c r="M18" s="295">
        <f t="shared" si="2"/>
        <v>0</v>
      </c>
      <c r="N18" s="310">
        <v>0</v>
      </c>
      <c r="O18" s="307">
        <v>33</v>
      </c>
      <c r="P18" s="295">
        <f t="shared" si="3"/>
        <v>0</v>
      </c>
      <c r="Q18" s="310">
        <v>0</v>
      </c>
      <c r="R18" s="307">
        <v>117</v>
      </c>
      <c r="S18" s="295">
        <f t="shared" si="7"/>
        <v>0</v>
      </c>
      <c r="T18" s="310">
        <f t="shared" si="4"/>
        <v>0</v>
      </c>
      <c r="U18" s="307">
        <f t="shared" si="5"/>
        <v>9514</v>
      </c>
      <c r="V18" s="295">
        <f t="shared" si="6"/>
        <v>0</v>
      </c>
    </row>
    <row r="19" spans="1:22">
      <c r="A19" s="306">
        <v>2010</v>
      </c>
      <c r="B19" s="310">
        <v>0</v>
      </c>
      <c r="C19" s="307">
        <v>4616</v>
      </c>
      <c r="D19" s="295">
        <f t="shared" si="0"/>
        <v>0</v>
      </c>
      <c r="E19" s="310">
        <v>0</v>
      </c>
      <c r="F19" s="310">
        <v>4268</v>
      </c>
      <c r="G19" s="295">
        <f t="shared" si="1"/>
        <v>0</v>
      </c>
      <c r="H19" s="310">
        <v>0</v>
      </c>
      <c r="I19" s="307">
        <v>575</v>
      </c>
      <c r="J19" s="295">
        <f t="shared" si="8"/>
        <v>0</v>
      </c>
      <c r="K19" s="310">
        <v>0</v>
      </c>
      <c r="L19" s="307">
        <v>108</v>
      </c>
      <c r="M19" s="295">
        <f t="shared" si="2"/>
        <v>0</v>
      </c>
      <c r="N19" s="310">
        <v>0</v>
      </c>
      <c r="O19" s="307">
        <v>55</v>
      </c>
      <c r="P19" s="295">
        <f t="shared" si="3"/>
        <v>0</v>
      </c>
      <c r="Q19" s="310">
        <v>0</v>
      </c>
      <c r="R19" s="307">
        <v>122</v>
      </c>
      <c r="S19" s="295">
        <f t="shared" si="7"/>
        <v>0</v>
      </c>
      <c r="T19" s="310">
        <f t="shared" si="4"/>
        <v>0</v>
      </c>
      <c r="U19" s="307">
        <f t="shared" si="5"/>
        <v>9744</v>
      </c>
      <c r="V19" s="295">
        <f t="shared" si="6"/>
        <v>0</v>
      </c>
    </row>
    <row r="20" spans="1:22">
      <c r="A20" s="306">
        <v>2011</v>
      </c>
      <c r="B20" s="310">
        <v>0</v>
      </c>
      <c r="C20" s="307">
        <v>3903</v>
      </c>
      <c r="D20" s="295">
        <f t="shared" si="0"/>
        <v>0</v>
      </c>
      <c r="E20" s="310">
        <v>0</v>
      </c>
      <c r="F20" s="310">
        <v>4355</v>
      </c>
      <c r="G20" s="295">
        <f t="shared" si="1"/>
        <v>0</v>
      </c>
      <c r="H20" s="310">
        <v>0</v>
      </c>
      <c r="I20" s="307">
        <v>828</v>
      </c>
      <c r="J20" s="295">
        <f t="shared" si="8"/>
        <v>0</v>
      </c>
      <c r="K20" s="310">
        <v>0</v>
      </c>
      <c r="L20" s="307">
        <v>80</v>
      </c>
      <c r="M20" s="295">
        <f t="shared" si="2"/>
        <v>0</v>
      </c>
      <c r="N20" s="310">
        <v>0</v>
      </c>
      <c r="O20" s="307">
        <v>65</v>
      </c>
      <c r="P20" s="295">
        <f t="shared" si="3"/>
        <v>0</v>
      </c>
      <c r="Q20" s="310">
        <v>0</v>
      </c>
      <c r="R20" s="307">
        <v>513</v>
      </c>
      <c r="S20" s="295">
        <f t="shared" si="7"/>
        <v>0</v>
      </c>
      <c r="T20" s="310">
        <f t="shared" si="4"/>
        <v>0</v>
      </c>
      <c r="U20" s="307">
        <f t="shared" si="5"/>
        <v>9744</v>
      </c>
      <c r="V20" s="295">
        <f t="shared" si="6"/>
        <v>0</v>
      </c>
    </row>
    <row r="21" spans="1:22">
      <c r="A21" s="306">
        <v>2012</v>
      </c>
      <c r="B21" s="310">
        <v>0</v>
      </c>
      <c r="C21" s="307">
        <v>4292</v>
      </c>
      <c r="D21" s="295">
        <f t="shared" si="0"/>
        <v>0</v>
      </c>
      <c r="E21" s="310">
        <v>0</v>
      </c>
      <c r="F21" s="310">
        <v>3535</v>
      </c>
      <c r="G21" s="295">
        <f t="shared" si="1"/>
        <v>0</v>
      </c>
      <c r="H21" s="310">
        <v>0</v>
      </c>
      <c r="I21" s="307">
        <v>639</v>
      </c>
      <c r="J21" s="295">
        <f t="shared" si="8"/>
        <v>0</v>
      </c>
      <c r="K21" s="310">
        <v>0</v>
      </c>
      <c r="L21" s="307">
        <v>70</v>
      </c>
      <c r="M21" s="295">
        <f t="shared" si="2"/>
        <v>0</v>
      </c>
      <c r="N21" s="310">
        <v>0</v>
      </c>
      <c r="O21" s="307">
        <v>87</v>
      </c>
      <c r="P21" s="295">
        <f t="shared" si="3"/>
        <v>0</v>
      </c>
      <c r="Q21" s="310">
        <v>0</v>
      </c>
      <c r="R21" s="307">
        <v>433</v>
      </c>
      <c r="S21" s="295">
        <f t="shared" si="7"/>
        <v>0</v>
      </c>
      <c r="T21" s="310">
        <f t="shared" si="4"/>
        <v>0</v>
      </c>
      <c r="U21" s="307">
        <f t="shared" si="5"/>
        <v>9056</v>
      </c>
      <c r="V21" s="295">
        <f t="shared" si="6"/>
        <v>0</v>
      </c>
    </row>
    <row r="22" spans="1:22">
      <c r="A22" s="306">
        <v>2013</v>
      </c>
      <c r="B22" s="310">
        <v>0</v>
      </c>
      <c r="C22" s="307">
        <v>4023</v>
      </c>
      <c r="D22" s="295">
        <f t="shared" si="0"/>
        <v>0</v>
      </c>
      <c r="E22" s="310">
        <v>0</v>
      </c>
      <c r="F22" s="310">
        <v>3002</v>
      </c>
      <c r="G22" s="295">
        <f t="shared" si="1"/>
        <v>0</v>
      </c>
      <c r="H22" s="310">
        <v>0</v>
      </c>
      <c r="I22" s="307">
        <v>463</v>
      </c>
      <c r="J22" s="295">
        <f t="shared" si="8"/>
        <v>0</v>
      </c>
      <c r="K22" s="310">
        <v>0</v>
      </c>
      <c r="L22" s="307">
        <v>63</v>
      </c>
      <c r="M22" s="295">
        <f t="shared" si="2"/>
        <v>0</v>
      </c>
      <c r="N22" s="310">
        <v>0</v>
      </c>
      <c r="O22" s="307">
        <v>60</v>
      </c>
      <c r="P22" s="295">
        <f t="shared" si="3"/>
        <v>0</v>
      </c>
      <c r="Q22" s="310">
        <v>0</v>
      </c>
      <c r="R22" s="307">
        <v>317</v>
      </c>
      <c r="S22" s="295">
        <f t="shared" si="7"/>
        <v>0</v>
      </c>
      <c r="T22" s="310">
        <f t="shared" si="4"/>
        <v>0</v>
      </c>
      <c r="U22" s="307">
        <f t="shared" si="5"/>
        <v>7928</v>
      </c>
      <c r="V22" s="295">
        <f t="shared" si="6"/>
        <v>0</v>
      </c>
    </row>
    <row r="23" spans="1:22">
      <c r="A23" s="306">
        <v>2014</v>
      </c>
      <c r="B23" s="310">
        <v>0</v>
      </c>
      <c r="C23" s="307">
        <v>3697</v>
      </c>
      <c r="D23" s="295">
        <f t="shared" si="0"/>
        <v>0</v>
      </c>
      <c r="E23" s="310">
        <v>0</v>
      </c>
      <c r="F23" s="310">
        <v>3753</v>
      </c>
      <c r="G23" s="295">
        <f t="shared" si="1"/>
        <v>0</v>
      </c>
      <c r="H23" s="310">
        <v>0</v>
      </c>
      <c r="I23" s="307">
        <v>370</v>
      </c>
      <c r="J23" s="295">
        <f t="shared" si="8"/>
        <v>0</v>
      </c>
      <c r="K23" s="310">
        <v>0</v>
      </c>
      <c r="L23" s="307">
        <v>83</v>
      </c>
      <c r="M23" s="295">
        <f t="shared" si="2"/>
        <v>0</v>
      </c>
      <c r="N23" s="310">
        <v>0</v>
      </c>
      <c r="O23" s="307">
        <v>72</v>
      </c>
      <c r="P23" s="295">
        <f t="shared" si="3"/>
        <v>0</v>
      </c>
      <c r="Q23" s="310">
        <v>0</v>
      </c>
      <c r="R23" s="307">
        <v>270</v>
      </c>
      <c r="S23" s="295">
        <f t="shared" si="7"/>
        <v>0</v>
      </c>
      <c r="T23" s="310">
        <f t="shared" si="4"/>
        <v>0</v>
      </c>
      <c r="U23" s="307">
        <f t="shared" si="5"/>
        <v>8245</v>
      </c>
      <c r="V23" s="295">
        <f t="shared" si="6"/>
        <v>0</v>
      </c>
    </row>
    <row r="24" spans="1:22">
      <c r="A24" s="306">
        <v>2015</v>
      </c>
      <c r="B24" s="310">
        <v>0</v>
      </c>
      <c r="C24" s="307">
        <v>2560</v>
      </c>
      <c r="D24" s="295">
        <f t="shared" si="0"/>
        <v>0</v>
      </c>
      <c r="E24" s="310">
        <v>0</v>
      </c>
      <c r="F24" s="310">
        <v>2521</v>
      </c>
      <c r="G24" s="295">
        <f t="shared" si="1"/>
        <v>0</v>
      </c>
      <c r="H24" s="310">
        <v>0</v>
      </c>
      <c r="I24" s="307">
        <v>448</v>
      </c>
      <c r="J24" s="295">
        <f t="shared" si="8"/>
        <v>0</v>
      </c>
      <c r="K24" s="310">
        <v>0</v>
      </c>
      <c r="L24" s="307">
        <v>51</v>
      </c>
      <c r="M24" s="295">
        <f t="shared" si="2"/>
        <v>0</v>
      </c>
      <c r="N24" s="310">
        <v>0</v>
      </c>
      <c r="O24" s="307">
        <v>56</v>
      </c>
      <c r="P24" s="295">
        <f t="shared" si="3"/>
        <v>0</v>
      </c>
      <c r="Q24" s="310">
        <v>0</v>
      </c>
      <c r="R24" s="307">
        <v>365</v>
      </c>
      <c r="S24" s="295">
        <f t="shared" si="7"/>
        <v>0</v>
      </c>
      <c r="T24" s="310">
        <f t="shared" si="4"/>
        <v>0</v>
      </c>
      <c r="U24" s="307">
        <f t="shared" si="5"/>
        <v>6001</v>
      </c>
      <c r="V24" s="295">
        <f t="shared" si="6"/>
        <v>0</v>
      </c>
    </row>
    <row r="25" spans="1:22">
      <c r="A25" s="306">
        <v>2016</v>
      </c>
      <c r="B25" s="310">
        <v>0</v>
      </c>
      <c r="C25" s="307">
        <v>1505</v>
      </c>
      <c r="D25" s="295">
        <f t="shared" si="0"/>
        <v>0</v>
      </c>
      <c r="E25" s="310">
        <v>0</v>
      </c>
      <c r="F25" s="310">
        <v>2051</v>
      </c>
      <c r="G25" s="295">
        <f t="shared" si="1"/>
        <v>0</v>
      </c>
      <c r="H25" s="310">
        <v>0</v>
      </c>
      <c r="I25" s="307">
        <v>248</v>
      </c>
      <c r="J25" s="295">
        <f t="shared" si="8"/>
        <v>0</v>
      </c>
      <c r="K25" s="310">
        <v>0</v>
      </c>
      <c r="L25" s="307">
        <v>7</v>
      </c>
      <c r="M25" s="295">
        <f t="shared" si="2"/>
        <v>0</v>
      </c>
      <c r="N25" s="310">
        <v>0</v>
      </c>
      <c r="O25" s="307">
        <v>58</v>
      </c>
      <c r="P25" s="295">
        <f t="shared" si="3"/>
        <v>0</v>
      </c>
      <c r="Q25" s="310">
        <v>0</v>
      </c>
      <c r="R25" s="307">
        <v>176</v>
      </c>
      <c r="S25" s="295">
        <f t="shared" si="7"/>
        <v>0</v>
      </c>
      <c r="T25" s="310">
        <f t="shared" si="4"/>
        <v>0</v>
      </c>
      <c r="U25" s="307">
        <f t="shared" si="5"/>
        <v>4045</v>
      </c>
      <c r="V25" s="295">
        <f t="shared" si="6"/>
        <v>0</v>
      </c>
    </row>
    <row r="26" spans="1:22">
      <c r="A26" s="306">
        <v>2017</v>
      </c>
      <c r="B26" s="310">
        <v>0</v>
      </c>
      <c r="C26" s="307">
        <v>683</v>
      </c>
      <c r="D26" s="295">
        <f t="shared" si="0"/>
        <v>0</v>
      </c>
      <c r="E26" s="310">
        <v>0</v>
      </c>
      <c r="F26" s="310">
        <v>830</v>
      </c>
      <c r="G26" s="295">
        <f t="shared" si="1"/>
        <v>0</v>
      </c>
      <c r="H26" s="310">
        <v>0</v>
      </c>
      <c r="I26" s="307">
        <v>44</v>
      </c>
      <c r="J26" s="295">
        <f t="shared" si="8"/>
        <v>0</v>
      </c>
      <c r="K26" s="310">
        <v>0</v>
      </c>
      <c r="L26" s="307">
        <v>1</v>
      </c>
      <c r="M26" s="295">
        <f t="shared" si="2"/>
        <v>0</v>
      </c>
      <c r="N26" s="310">
        <v>0</v>
      </c>
      <c r="O26" s="307">
        <v>3</v>
      </c>
      <c r="P26" s="295">
        <f t="shared" si="3"/>
        <v>0</v>
      </c>
      <c r="Q26" s="310">
        <v>0</v>
      </c>
      <c r="R26" s="307">
        <v>22</v>
      </c>
      <c r="S26" s="295">
        <f t="shared" si="7"/>
        <v>0</v>
      </c>
      <c r="T26" s="310">
        <f t="shared" si="4"/>
        <v>0</v>
      </c>
      <c r="U26" s="307">
        <f t="shared" si="5"/>
        <v>1583</v>
      </c>
      <c r="V26" s="295">
        <f t="shared" si="6"/>
        <v>0</v>
      </c>
    </row>
    <row r="27" spans="1:22" ht="13.5" thickBot="1">
      <c r="A27" s="306">
        <v>2018</v>
      </c>
      <c r="B27" s="312">
        <v>0</v>
      </c>
      <c r="C27" s="311">
        <v>61</v>
      </c>
      <c r="D27" s="297">
        <f t="shared" si="0"/>
        <v>0</v>
      </c>
      <c r="E27" s="312">
        <v>0</v>
      </c>
      <c r="F27" s="312">
        <v>115</v>
      </c>
      <c r="G27" s="297">
        <f t="shared" si="1"/>
        <v>0</v>
      </c>
      <c r="H27" s="312">
        <v>0</v>
      </c>
      <c r="I27" s="311">
        <v>6</v>
      </c>
      <c r="J27" s="297">
        <f t="shared" si="8"/>
        <v>0</v>
      </c>
      <c r="K27" s="312">
        <v>0</v>
      </c>
      <c r="L27" s="311">
        <v>1</v>
      </c>
      <c r="M27" s="297">
        <f t="shared" si="2"/>
        <v>0</v>
      </c>
      <c r="N27" s="312">
        <v>0</v>
      </c>
      <c r="O27" s="311"/>
      <c r="P27" s="297" t="str">
        <f t="shared" si="3"/>
        <v>NA</v>
      </c>
      <c r="Q27" s="312">
        <v>0</v>
      </c>
      <c r="R27" s="311"/>
      <c r="S27" s="297" t="str">
        <f t="shared" si="7"/>
        <v>NA</v>
      </c>
      <c r="T27" s="312">
        <f>SUM(Q27,N27,K27,H27,E27,B27)</f>
        <v>0</v>
      </c>
      <c r="U27" s="311">
        <f t="shared" si="5"/>
        <v>183</v>
      </c>
      <c r="V27" s="297">
        <f t="shared" si="6"/>
        <v>0</v>
      </c>
    </row>
    <row r="28" spans="1:22" ht="13.5" thickBot="1">
      <c r="A28" s="271" t="s">
        <v>6</v>
      </c>
      <c r="B28" s="115">
        <f>SUM(B12:B27)</f>
        <v>1</v>
      </c>
      <c r="C28" s="161">
        <f>SUM(C12:C27)</f>
        <v>88487</v>
      </c>
      <c r="D28" s="42">
        <f>B28/C28</f>
        <v>1.1301095076112875E-5</v>
      </c>
      <c r="E28" s="115">
        <f>SUM(E12:E27)</f>
        <v>1</v>
      </c>
      <c r="F28" s="161">
        <f>SUM(F12:F27)</f>
        <v>87520</v>
      </c>
      <c r="G28" s="42">
        <f>E28/F28</f>
        <v>1.1425959780621573E-5</v>
      </c>
      <c r="H28" s="115">
        <f>SUM(H12:H27)</f>
        <v>0</v>
      </c>
      <c r="I28" s="161">
        <f>SUM(I12:I27)</f>
        <v>5315</v>
      </c>
      <c r="J28" s="42">
        <f>H28/I28</f>
        <v>0</v>
      </c>
      <c r="K28" s="115">
        <f>SUM(K12:K27)</f>
        <v>0</v>
      </c>
      <c r="L28" s="161">
        <f>SUM(L12:L27)</f>
        <v>589</v>
      </c>
      <c r="M28" s="42">
        <f>K28/L28</f>
        <v>0</v>
      </c>
      <c r="N28" s="115">
        <f>SUM(N12:N27)</f>
        <v>0</v>
      </c>
      <c r="O28" s="161">
        <f>SUM(O12:O27)</f>
        <v>506</v>
      </c>
      <c r="P28" s="42">
        <f>N28/O28</f>
        <v>0</v>
      </c>
      <c r="Q28" s="115">
        <f>SUM(Q12:Q27)</f>
        <v>0</v>
      </c>
      <c r="R28" s="161">
        <f>SUM(R12:R27)</f>
        <v>2933</v>
      </c>
      <c r="S28" s="42">
        <f>Q28/R28</f>
        <v>0</v>
      </c>
      <c r="T28" s="115">
        <f>SUM(T12:T27)</f>
        <v>2</v>
      </c>
      <c r="U28" s="161">
        <f>SUM(U12:U27)</f>
        <v>185350</v>
      </c>
      <c r="V28" s="42">
        <f>T28/U28</f>
        <v>1.0790396547073105E-5</v>
      </c>
    </row>
    <row r="30" spans="1:22">
      <c r="S30" s="290"/>
      <c r="U30" s="505"/>
      <c r="V30" s="290"/>
    </row>
  </sheetData>
  <mergeCells count="9">
    <mergeCell ref="A4:S7"/>
    <mergeCell ref="A10:A11"/>
    <mergeCell ref="B10:D10"/>
    <mergeCell ref="E10:G10"/>
    <mergeCell ref="T10:V10"/>
    <mergeCell ref="Q10:S10"/>
    <mergeCell ref="H10:J10"/>
    <mergeCell ref="K10:M10"/>
    <mergeCell ref="N10:P10"/>
  </mergeCells>
  <phoneticPr fontId="0" type="noConversion"/>
  <pageMargins left="0.75" right="0.75" top="1" bottom="1" header="0.5" footer="0.5"/>
  <pageSetup scale="60" orientation="landscape" r:id="rId1"/>
  <headerFooter alignWithMargins="0">
    <oddFooter>&amp;C&amp;14B-&amp;P-4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B58"/>
  <sheetViews>
    <sheetView zoomScale="50" workbookViewId="0">
      <selection activeCell="S18" sqref="S18"/>
    </sheetView>
  </sheetViews>
  <sheetFormatPr defaultRowHeight="12.75"/>
  <cols>
    <col min="1" max="1" width="12.140625" customWidth="1"/>
    <col min="2" max="2" width="11.85546875" bestFit="1" customWidth="1"/>
    <col min="3" max="3" width="13.85546875" bestFit="1" customWidth="1"/>
    <col min="4" max="4" width="13.5703125" bestFit="1" customWidth="1"/>
    <col min="5" max="5" width="11.5703125" bestFit="1" customWidth="1"/>
    <col min="6" max="6" width="11.28515625" bestFit="1" customWidth="1"/>
    <col min="7" max="7" width="13.5703125" bestFit="1" customWidth="1"/>
    <col min="8" max="8" width="11.5703125" bestFit="1" customWidth="1"/>
    <col min="9" max="9" width="11" bestFit="1" customWidth="1"/>
    <col min="10" max="10" width="13.5703125" bestFit="1" customWidth="1"/>
    <col min="11" max="11" width="11.5703125" bestFit="1" customWidth="1"/>
    <col min="12" max="12" width="10.42578125" customWidth="1"/>
    <col min="13" max="13" width="13.5703125" bestFit="1" customWidth="1"/>
    <col min="14" max="16" width="14.7109375" customWidth="1"/>
  </cols>
  <sheetData>
    <row r="1" spans="1:17" ht="15.75">
      <c r="A1" s="602" t="s">
        <v>7</v>
      </c>
      <c r="B1" s="601" t="s">
        <v>12</v>
      </c>
      <c r="C1" s="599"/>
      <c r="D1" s="599"/>
      <c r="E1" s="599" t="s">
        <v>13</v>
      </c>
      <c r="F1" s="599"/>
      <c r="G1" s="599"/>
      <c r="H1" s="599" t="s">
        <v>14</v>
      </c>
      <c r="I1" s="599"/>
      <c r="J1" s="599"/>
      <c r="K1" s="599" t="s">
        <v>11</v>
      </c>
      <c r="L1" s="599"/>
      <c r="M1" s="599"/>
      <c r="N1" s="599" t="s">
        <v>6</v>
      </c>
      <c r="O1" s="599"/>
      <c r="P1" s="600"/>
    </row>
    <row r="2" spans="1:17" ht="48" thickBot="1">
      <c r="A2" s="603"/>
      <c r="B2" s="156" t="s">
        <v>3</v>
      </c>
      <c r="C2" s="157" t="s">
        <v>94</v>
      </c>
      <c r="D2" s="157" t="s">
        <v>17</v>
      </c>
      <c r="E2" s="157" t="s">
        <v>3</v>
      </c>
      <c r="F2" s="157" t="s">
        <v>94</v>
      </c>
      <c r="G2" s="157" t="s">
        <v>17</v>
      </c>
      <c r="H2" s="157" t="s">
        <v>3</v>
      </c>
      <c r="I2" s="157" t="s">
        <v>94</v>
      </c>
      <c r="J2" s="157" t="s">
        <v>17</v>
      </c>
      <c r="K2" s="157" t="s">
        <v>3</v>
      </c>
      <c r="L2" s="157" t="s">
        <v>94</v>
      </c>
      <c r="M2" s="157" t="s">
        <v>17</v>
      </c>
      <c r="N2" s="157" t="s">
        <v>3</v>
      </c>
      <c r="O2" s="157" t="s">
        <v>94</v>
      </c>
      <c r="P2" s="158" t="s">
        <v>17</v>
      </c>
      <c r="Q2">
        <v>2005</v>
      </c>
    </row>
    <row r="3" spans="1:17" ht="15">
      <c r="A3" s="117">
        <v>1984</v>
      </c>
      <c r="B3" s="118">
        <v>218</v>
      </c>
      <c r="C3" s="144">
        <v>626</v>
      </c>
      <c r="D3" s="112">
        <f>B3/C3</f>
        <v>0.34824281150159747</v>
      </c>
      <c r="E3" s="119">
        <v>69</v>
      </c>
      <c r="F3" s="144">
        <v>186</v>
      </c>
      <c r="G3" s="112">
        <f>E3/F3</f>
        <v>0.37096774193548387</v>
      </c>
      <c r="H3" s="119">
        <v>62</v>
      </c>
      <c r="I3" s="144">
        <v>186</v>
      </c>
      <c r="J3" s="112">
        <f>H3/I3</f>
        <v>0.33333333333333331</v>
      </c>
      <c r="K3" s="120">
        <v>32</v>
      </c>
      <c r="L3" s="145">
        <v>89</v>
      </c>
      <c r="M3" s="112">
        <f>K3/L3</f>
        <v>0.3595505617977528</v>
      </c>
      <c r="N3" s="150">
        <f>B3+E3+H3+K3</f>
        <v>381</v>
      </c>
      <c r="O3" s="150">
        <f>C3+F3+I3+L3</f>
        <v>1087</v>
      </c>
      <c r="P3" s="151">
        <f>N3/O3</f>
        <v>0.35050597976080955</v>
      </c>
    </row>
    <row r="4" spans="1:17" ht="15">
      <c r="A4" s="111">
        <v>1985</v>
      </c>
      <c r="B4" s="121">
        <v>360</v>
      </c>
      <c r="C4" s="146">
        <v>1099</v>
      </c>
      <c r="D4" s="102">
        <f t="shared" ref="D4:D25" si="0">B4/C4</f>
        <v>0.32757051865332121</v>
      </c>
      <c r="E4" s="122">
        <v>102</v>
      </c>
      <c r="F4" s="146">
        <v>263</v>
      </c>
      <c r="G4" s="102">
        <f t="shared" ref="G4:G26" si="1">E4/F4</f>
        <v>0.38783269961977185</v>
      </c>
      <c r="H4" s="122">
        <v>91</v>
      </c>
      <c r="I4" s="146">
        <v>259</v>
      </c>
      <c r="J4" s="102">
        <f t="shared" ref="J4:J26" si="2">H4/I4</f>
        <v>0.35135135135135137</v>
      </c>
      <c r="K4" s="113">
        <v>38</v>
      </c>
      <c r="L4" s="147">
        <v>137</v>
      </c>
      <c r="M4" s="102">
        <f t="shared" ref="M4:M26" si="3">K4/L4</f>
        <v>0.27737226277372262</v>
      </c>
      <c r="N4" s="152">
        <f t="shared" ref="N4:O21" si="4">B4+E4+H4+K4</f>
        <v>591</v>
      </c>
      <c r="O4" s="152">
        <f t="shared" si="4"/>
        <v>1758</v>
      </c>
      <c r="P4" s="153">
        <f t="shared" ref="P4:P26" si="5">N4/O4</f>
        <v>0.33617747440273038</v>
      </c>
    </row>
    <row r="5" spans="1:17" ht="15">
      <c r="A5" s="111">
        <v>1986</v>
      </c>
      <c r="B5" s="121">
        <v>477</v>
      </c>
      <c r="C5" s="146">
        <v>1342</v>
      </c>
      <c r="D5" s="102">
        <f t="shared" si="0"/>
        <v>0.35543964232488823</v>
      </c>
      <c r="E5" s="122">
        <v>134</v>
      </c>
      <c r="F5" s="146">
        <v>319</v>
      </c>
      <c r="G5" s="102">
        <f t="shared" si="1"/>
        <v>0.42006269592476492</v>
      </c>
      <c r="H5" s="122">
        <v>132</v>
      </c>
      <c r="I5" s="146">
        <v>337</v>
      </c>
      <c r="J5" s="102">
        <f t="shared" si="2"/>
        <v>0.39169139465875369</v>
      </c>
      <c r="K5" s="113">
        <v>65</v>
      </c>
      <c r="L5" s="147">
        <v>177</v>
      </c>
      <c r="M5" s="102">
        <f t="shared" si="3"/>
        <v>0.3672316384180791</v>
      </c>
      <c r="N5" s="152">
        <f t="shared" si="4"/>
        <v>808</v>
      </c>
      <c r="O5" s="152">
        <f t="shared" si="4"/>
        <v>2175</v>
      </c>
      <c r="P5" s="153">
        <f t="shared" si="5"/>
        <v>0.37149425287356319</v>
      </c>
    </row>
    <row r="6" spans="1:17" ht="15">
      <c r="A6" s="111">
        <v>1987</v>
      </c>
      <c r="B6" s="121">
        <v>696</v>
      </c>
      <c r="C6" s="146">
        <v>2236</v>
      </c>
      <c r="D6" s="102">
        <f t="shared" si="0"/>
        <v>0.31127012522361358</v>
      </c>
      <c r="E6" s="122">
        <v>146</v>
      </c>
      <c r="F6" s="146">
        <v>402</v>
      </c>
      <c r="G6" s="102">
        <f t="shared" si="1"/>
        <v>0.36318407960199006</v>
      </c>
      <c r="H6" s="122">
        <v>112</v>
      </c>
      <c r="I6" s="146">
        <v>385</v>
      </c>
      <c r="J6" s="102">
        <f t="shared" si="2"/>
        <v>0.29090909090909089</v>
      </c>
      <c r="K6" s="113">
        <v>66</v>
      </c>
      <c r="L6" s="147">
        <v>220</v>
      </c>
      <c r="M6" s="102">
        <f t="shared" si="3"/>
        <v>0.3</v>
      </c>
      <c r="N6" s="152">
        <f t="shared" si="4"/>
        <v>1020</v>
      </c>
      <c r="O6" s="152">
        <f t="shared" si="4"/>
        <v>3243</v>
      </c>
      <c r="P6" s="153">
        <f t="shared" si="5"/>
        <v>0.31452358926919521</v>
      </c>
    </row>
    <row r="7" spans="1:17" ht="15">
      <c r="A7" s="111">
        <v>1988</v>
      </c>
      <c r="B7" s="121">
        <v>671</v>
      </c>
      <c r="C7" s="146">
        <v>1958</v>
      </c>
      <c r="D7" s="102">
        <f t="shared" si="0"/>
        <v>0.34269662921348315</v>
      </c>
      <c r="E7" s="122">
        <v>385</v>
      </c>
      <c r="F7" s="146">
        <v>1218</v>
      </c>
      <c r="G7" s="102">
        <f t="shared" si="1"/>
        <v>0.31609195402298851</v>
      </c>
      <c r="H7" s="122">
        <v>162</v>
      </c>
      <c r="I7" s="146">
        <v>512</v>
      </c>
      <c r="J7" s="102">
        <f t="shared" si="2"/>
        <v>0.31640625</v>
      </c>
      <c r="K7" s="113">
        <v>57</v>
      </c>
      <c r="L7" s="147">
        <v>166</v>
      </c>
      <c r="M7" s="102">
        <f t="shared" si="3"/>
        <v>0.34337349397590361</v>
      </c>
      <c r="N7" s="152">
        <f t="shared" si="4"/>
        <v>1275</v>
      </c>
      <c r="O7" s="152">
        <f t="shared" si="4"/>
        <v>3854</v>
      </c>
      <c r="P7" s="153">
        <f t="shared" si="5"/>
        <v>0.33082511676180593</v>
      </c>
    </row>
    <row r="8" spans="1:17" ht="15">
      <c r="A8" s="111">
        <v>1989</v>
      </c>
      <c r="B8" s="121">
        <v>865</v>
      </c>
      <c r="C8" s="146">
        <v>2877</v>
      </c>
      <c r="D8" s="102">
        <f t="shared" si="0"/>
        <v>0.30066041014946127</v>
      </c>
      <c r="E8" s="122">
        <v>407</v>
      </c>
      <c r="F8" s="146">
        <v>1295</v>
      </c>
      <c r="G8" s="102">
        <f t="shared" si="1"/>
        <v>0.31428571428571428</v>
      </c>
      <c r="H8" s="122">
        <v>178</v>
      </c>
      <c r="I8" s="146">
        <v>573</v>
      </c>
      <c r="J8" s="102">
        <f t="shared" si="2"/>
        <v>0.31064572425828968</v>
      </c>
      <c r="K8" s="113">
        <v>34</v>
      </c>
      <c r="L8" s="147">
        <v>142</v>
      </c>
      <c r="M8" s="102">
        <f t="shared" si="3"/>
        <v>0.23943661971830985</v>
      </c>
      <c r="N8" s="152">
        <f t="shared" si="4"/>
        <v>1484</v>
      </c>
      <c r="O8" s="152">
        <f t="shared" si="4"/>
        <v>4887</v>
      </c>
      <c r="P8" s="153">
        <f t="shared" si="5"/>
        <v>0.30366277880090037</v>
      </c>
    </row>
    <row r="9" spans="1:17" ht="15">
      <c r="A9" s="111">
        <v>1990</v>
      </c>
      <c r="B9" s="121">
        <v>925</v>
      </c>
      <c r="C9" s="146">
        <v>3026</v>
      </c>
      <c r="D9" s="102">
        <f t="shared" si="0"/>
        <v>0.30568407138136156</v>
      </c>
      <c r="E9" s="122">
        <v>313</v>
      </c>
      <c r="F9" s="146">
        <v>948</v>
      </c>
      <c r="G9" s="102">
        <f t="shared" si="1"/>
        <v>0.33016877637130804</v>
      </c>
      <c r="H9" s="122">
        <v>101</v>
      </c>
      <c r="I9" s="146">
        <v>345</v>
      </c>
      <c r="J9" s="102">
        <f t="shared" si="2"/>
        <v>0.29275362318840581</v>
      </c>
      <c r="K9" s="113">
        <v>17</v>
      </c>
      <c r="L9" s="147">
        <v>57</v>
      </c>
      <c r="M9" s="102">
        <f t="shared" si="3"/>
        <v>0.2982456140350877</v>
      </c>
      <c r="N9" s="152">
        <f t="shared" si="4"/>
        <v>1356</v>
      </c>
      <c r="O9" s="152">
        <f t="shared" si="4"/>
        <v>4376</v>
      </c>
      <c r="P9" s="153">
        <f t="shared" si="5"/>
        <v>0.30987202925045704</v>
      </c>
    </row>
    <row r="10" spans="1:17" ht="15">
      <c r="A10" s="111">
        <v>1991</v>
      </c>
      <c r="B10" s="121">
        <v>1536</v>
      </c>
      <c r="C10" s="146">
        <v>5577</v>
      </c>
      <c r="D10" s="102">
        <f t="shared" si="0"/>
        <v>0.27541689080150616</v>
      </c>
      <c r="E10" s="122">
        <v>342</v>
      </c>
      <c r="F10" s="146">
        <v>1226</v>
      </c>
      <c r="G10" s="102">
        <f t="shared" si="1"/>
        <v>0.27895595432300163</v>
      </c>
      <c r="H10" s="122">
        <v>106</v>
      </c>
      <c r="I10" s="146">
        <v>380</v>
      </c>
      <c r="J10" s="102">
        <f t="shared" si="2"/>
        <v>0.27894736842105261</v>
      </c>
      <c r="K10" s="113">
        <v>10</v>
      </c>
      <c r="L10" s="147">
        <v>44</v>
      </c>
      <c r="M10" s="102">
        <f t="shared" si="3"/>
        <v>0.22727272727272727</v>
      </c>
      <c r="N10" s="152">
        <f t="shared" si="4"/>
        <v>1994</v>
      </c>
      <c r="O10" s="152">
        <f t="shared" si="4"/>
        <v>7227</v>
      </c>
      <c r="P10" s="153">
        <f t="shared" si="5"/>
        <v>0.27590978275909783</v>
      </c>
    </row>
    <row r="11" spans="1:17" ht="15">
      <c r="A11" s="111">
        <v>1992</v>
      </c>
      <c r="B11" s="121">
        <v>1568</v>
      </c>
      <c r="C11" s="146">
        <v>5576</v>
      </c>
      <c r="D11" s="102">
        <f t="shared" si="0"/>
        <v>0.28120516499282638</v>
      </c>
      <c r="E11" s="122">
        <v>453</v>
      </c>
      <c r="F11" s="146">
        <v>1524</v>
      </c>
      <c r="G11" s="102">
        <f t="shared" si="1"/>
        <v>0.297244094488189</v>
      </c>
      <c r="H11" s="122">
        <v>130</v>
      </c>
      <c r="I11" s="146">
        <v>498</v>
      </c>
      <c r="J11" s="102">
        <f t="shared" si="2"/>
        <v>0.26104417670682734</v>
      </c>
      <c r="K11" s="113">
        <v>9</v>
      </c>
      <c r="L11" s="147">
        <v>39</v>
      </c>
      <c r="M11" s="102">
        <f t="shared" si="3"/>
        <v>0.23076923076923078</v>
      </c>
      <c r="N11" s="152">
        <f t="shared" si="4"/>
        <v>2160</v>
      </c>
      <c r="O11" s="152">
        <f t="shared" si="4"/>
        <v>7637</v>
      </c>
      <c r="P11" s="153">
        <f t="shared" si="5"/>
        <v>0.28283357339269349</v>
      </c>
    </row>
    <row r="12" spans="1:17" ht="15">
      <c r="A12" s="111">
        <v>1993</v>
      </c>
      <c r="B12" s="121">
        <v>1757</v>
      </c>
      <c r="C12" s="146">
        <v>7305</v>
      </c>
      <c r="D12" s="102">
        <f t="shared" si="0"/>
        <v>0.2405201916495551</v>
      </c>
      <c r="E12" s="122">
        <v>582</v>
      </c>
      <c r="F12" s="146">
        <v>2279</v>
      </c>
      <c r="G12" s="102">
        <f t="shared" si="1"/>
        <v>0.25537516454585346</v>
      </c>
      <c r="H12" s="122">
        <v>121</v>
      </c>
      <c r="I12" s="146">
        <v>619</v>
      </c>
      <c r="J12" s="102">
        <f t="shared" si="2"/>
        <v>0.19547657512116318</v>
      </c>
      <c r="K12" s="113">
        <v>8</v>
      </c>
      <c r="L12" s="147">
        <v>41</v>
      </c>
      <c r="M12" s="102">
        <f t="shared" si="3"/>
        <v>0.1951219512195122</v>
      </c>
      <c r="N12" s="152">
        <f t="shared" si="4"/>
        <v>2468</v>
      </c>
      <c r="O12" s="152">
        <f t="shared" si="4"/>
        <v>10244</v>
      </c>
      <c r="P12" s="153">
        <f t="shared" si="5"/>
        <v>0.24092151503319015</v>
      </c>
    </row>
    <row r="13" spans="1:17" ht="15">
      <c r="A13" s="111">
        <v>1994</v>
      </c>
      <c r="B13" s="121">
        <v>1264</v>
      </c>
      <c r="C13" s="146">
        <v>4727</v>
      </c>
      <c r="D13" s="102">
        <f t="shared" si="0"/>
        <v>0.26740004231013326</v>
      </c>
      <c r="E13" s="122">
        <v>522</v>
      </c>
      <c r="F13" s="146">
        <v>1900</v>
      </c>
      <c r="G13" s="102">
        <f t="shared" si="1"/>
        <v>0.27473684210526317</v>
      </c>
      <c r="H13" s="122">
        <v>232</v>
      </c>
      <c r="I13" s="146">
        <v>845</v>
      </c>
      <c r="J13" s="102">
        <f t="shared" si="2"/>
        <v>0.27455621301775146</v>
      </c>
      <c r="K13" s="113">
        <v>16</v>
      </c>
      <c r="L13" s="147">
        <v>65</v>
      </c>
      <c r="M13" s="102">
        <f t="shared" si="3"/>
        <v>0.24615384615384617</v>
      </c>
      <c r="N13" s="152">
        <f t="shared" si="4"/>
        <v>2034</v>
      </c>
      <c r="O13" s="152">
        <f t="shared" si="4"/>
        <v>7537</v>
      </c>
      <c r="P13" s="153">
        <f t="shared" si="5"/>
        <v>0.26986864800318427</v>
      </c>
    </row>
    <row r="14" spans="1:17" ht="15">
      <c r="A14" s="111">
        <v>1995</v>
      </c>
      <c r="B14" s="121">
        <v>1018</v>
      </c>
      <c r="C14" s="146">
        <v>4267</v>
      </c>
      <c r="D14" s="102">
        <f t="shared" si="0"/>
        <v>0.23857511131942816</v>
      </c>
      <c r="E14" s="122">
        <v>460</v>
      </c>
      <c r="F14" s="146">
        <v>2108</v>
      </c>
      <c r="G14" s="102">
        <f t="shared" si="1"/>
        <v>0.21821631878557876</v>
      </c>
      <c r="H14" s="122">
        <v>289</v>
      </c>
      <c r="I14" s="146">
        <v>1335</v>
      </c>
      <c r="J14" s="102">
        <f t="shared" si="2"/>
        <v>0.21647940074906366</v>
      </c>
      <c r="K14" s="113">
        <v>21</v>
      </c>
      <c r="L14" s="147">
        <v>112</v>
      </c>
      <c r="M14" s="102">
        <f t="shared" si="3"/>
        <v>0.1875</v>
      </c>
      <c r="N14" s="152">
        <f t="shared" si="4"/>
        <v>1788</v>
      </c>
      <c r="O14" s="152">
        <f t="shared" si="4"/>
        <v>7822</v>
      </c>
      <c r="P14" s="153">
        <f t="shared" si="5"/>
        <v>0.22858603937611863</v>
      </c>
    </row>
    <row r="15" spans="1:17" ht="15">
      <c r="A15" s="111">
        <v>1996</v>
      </c>
      <c r="B15" s="121">
        <v>4713</v>
      </c>
      <c r="C15" s="146">
        <v>14034</v>
      </c>
      <c r="D15" s="102">
        <f t="shared" si="0"/>
        <v>0.33582727661393758</v>
      </c>
      <c r="E15" s="122">
        <v>1849</v>
      </c>
      <c r="F15" s="146">
        <v>6223</v>
      </c>
      <c r="G15" s="102">
        <f t="shared" si="1"/>
        <v>0.29712357383898441</v>
      </c>
      <c r="H15" s="122">
        <v>592</v>
      </c>
      <c r="I15" s="146">
        <v>2000</v>
      </c>
      <c r="J15" s="102">
        <f t="shared" si="2"/>
        <v>0.29599999999999999</v>
      </c>
      <c r="K15" s="113">
        <v>3</v>
      </c>
      <c r="L15" s="147">
        <v>44</v>
      </c>
      <c r="M15" s="102">
        <f t="shared" si="3"/>
        <v>6.8181818181818177E-2</v>
      </c>
      <c r="N15" s="152">
        <f t="shared" si="4"/>
        <v>7157</v>
      </c>
      <c r="O15" s="152">
        <f t="shared" si="4"/>
        <v>22301</v>
      </c>
      <c r="P15" s="153">
        <f t="shared" si="5"/>
        <v>0.3209273126765616</v>
      </c>
    </row>
    <row r="16" spans="1:17" ht="15">
      <c r="A16" s="111">
        <v>1997</v>
      </c>
      <c r="B16" s="121">
        <v>3721</v>
      </c>
      <c r="C16" s="146">
        <v>13634</v>
      </c>
      <c r="D16" s="102">
        <f t="shared" si="0"/>
        <v>0.27292063957752677</v>
      </c>
      <c r="E16" s="122">
        <v>1408</v>
      </c>
      <c r="F16" s="146">
        <v>5780</v>
      </c>
      <c r="G16" s="102">
        <f t="shared" si="1"/>
        <v>0.24359861591695503</v>
      </c>
      <c r="H16" s="122">
        <v>507</v>
      </c>
      <c r="I16" s="146">
        <v>2014</v>
      </c>
      <c r="J16" s="102">
        <f t="shared" si="2"/>
        <v>0.25173783515392256</v>
      </c>
      <c r="K16" s="113">
        <v>5</v>
      </c>
      <c r="L16" s="147">
        <v>58</v>
      </c>
      <c r="M16" s="102">
        <f t="shared" si="3"/>
        <v>8.6206896551724144E-2</v>
      </c>
      <c r="N16" s="152">
        <f t="shared" si="4"/>
        <v>5641</v>
      </c>
      <c r="O16" s="152">
        <f t="shared" si="4"/>
        <v>21486</v>
      </c>
      <c r="P16" s="153">
        <f t="shared" si="5"/>
        <v>0.26254305128921157</v>
      </c>
    </row>
    <row r="17" spans="1:16" ht="15">
      <c r="A17" s="111">
        <v>1998</v>
      </c>
      <c r="B17" s="121">
        <v>2247</v>
      </c>
      <c r="C17" s="146">
        <v>9892</v>
      </c>
      <c r="D17" s="102">
        <f t="shared" si="0"/>
        <v>0.22715325515568136</v>
      </c>
      <c r="E17" s="122">
        <v>1074</v>
      </c>
      <c r="F17" s="146">
        <v>4721</v>
      </c>
      <c r="G17" s="102">
        <f t="shared" si="1"/>
        <v>0.22749417496293159</v>
      </c>
      <c r="H17" s="122">
        <v>259</v>
      </c>
      <c r="I17" s="146">
        <v>1197</v>
      </c>
      <c r="J17" s="102">
        <f t="shared" si="2"/>
        <v>0.21637426900584794</v>
      </c>
      <c r="K17" s="113">
        <v>4</v>
      </c>
      <c r="L17" s="147">
        <v>30</v>
      </c>
      <c r="M17" s="102">
        <f t="shared" si="3"/>
        <v>0.13333333333333333</v>
      </c>
      <c r="N17" s="152">
        <f t="shared" si="4"/>
        <v>3584</v>
      </c>
      <c r="O17" s="152">
        <f t="shared" si="4"/>
        <v>15840</v>
      </c>
      <c r="P17" s="153">
        <f t="shared" si="5"/>
        <v>0.22626262626262628</v>
      </c>
    </row>
    <row r="18" spans="1:16" ht="15">
      <c r="A18" s="111">
        <v>1999</v>
      </c>
      <c r="B18" s="114">
        <v>1733</v>
      </c>
      <c r="C18" s="146">
        <v>8612</v>
      </c>
      <c r="D18" s="102">
        <f t="shared" si="0"/>
        <v>0.2012308406874129</v>
      </c>
      <c r="E18" s="122">
        <v>695</v>
      </c>
      <c r="F18" s="146">
        <v>3900</v>
      </c>
      <c r="G18" s="102">
        <f t="shared" si="1"/>
        <v>0.17820512820512821</v>
      </c>
      <c r="H18" s="122">
        <v>281</v>
      </c>
      <c r="I18" s="146">
        <v>1325</v>
      </c>
      <c r="J18" s="102">
        <f t="shared" si="2"/>
        <v>0.21207547169811319</v>
      </c>
      <c r="K18" s="113">
        <v>4</v>
      </c>
      <c r="L18" s="147">
        <v>27</v>
      </c>
      <c r="M18" s="102">
        <f t="shared" si="3"/>
        <v>0.14814814814814814</v>
      </c>
      <c r="N18" s="152">
        <f t="shared" si="4"/>
        <v>2713</v>
      </c>
      <c r="O18" s="152">
        <f t="shared" si="4"/>
        <v>13864</v>
      </c>
      <c r="P18" s="153">
        <f t="shared" si="5"/>
        <v>0.19568667051356031</v>
      </c>
    </row>
    <row r="19" spans="1:16" ht="15">
      <c r="A19" s="111">
        <v>2000</v>
      </c>
      <c r="B19" s="114">
        <v>1351</v>
      </c>
      <c r="C19" s="146">
        <v>7864</v>
      </c>
      <c r="D19" s="102">
        <f t="shared" si="0"/>
        <v>0.17179552390640895</v>
      </c>
      <c r="E19" s="122">
        <v>623</v>
      </c>
      <c r="F19" s="146">
        <v>3624</v>
      </c>
      <c r="G19" s="102">
        <f t="shared" si="1"/>
        <v>0.17190949227373067</v>
      </c>
      <c r="H19" s="122">
        <v>150</v>
      </c>
      <c r="I19" s="146">
        <v>925</v>
      </c>
      <c r="J19" s="102">
        <f t="shared" si="2"/>
        <v>0.16216216216216217</v>
      </c>
      <c r="K19" s="113">
        <v>6</v>
      </c>
      <c r="L19" s="147">
        <v>20</v>
      </c>
      <c r="M19" s="102">
        <f t="shared" si="3"/>
        <v>0.3</v>
      </c>
      <c r="N19" s="152">
        <f t="shared" si="4"/>
        <v>2130</v>
      </c>
      <c r="O19" s="152">
        <f t="shared" si="4"/>
        <v>12433</v>
      </c>
      <c r="P19" s="153">
        <f t="shared" si="5"/>
        <v>0.17131826590525215</v>
      </c>
    </row>
    <row r="20" spans="1:16" ht="15">
      <c r="A20" s="111">
        <v>2001</v>
      </c>
      <c r="B20" s="114">
        <v>931</v>
      </c>
      <c r="C20" s="146">
        <v>6750</v>
      </c>
      <c r="D20" s="102">
        <f t="shared" si="0"/>
        <v>0.13792592592592592</v>
      </c>
      <c r="E20" s="122">
        <v>528</v>
      </c>
      <c r="F20" s="146">
        <v>3865</v>
      </c>
      <c r="G20" s="102">
        <f t="shared" si="1"/>
        <v>0.13661060802069858</v>
      </c>
      <c r="H20" s="122">
        <v>207</v>
      </c>
      <c r="I20" s="146">
        <v>1288</v>
      </c>
      <c r="J20" s="102">
        <f t="shared" si="2"/>
        <v>0.16071428571428573</v>
      </c>
      <c r="K20" s="113">
        <v>2</v>
      </c>
      <c r="L20" s="147">
        <v>17</v>
      </c>
      <c r="M20" s="102">
        <f t="shared" si="3"/>
        <v>0.11764705882352941</v>
      </c>
      <c r="N20" s="152">
        <f t="shared" si="4"/>
        <v>1668</v>
      </c>
      <c r="O20" s="152">
        <f t="shared" si="4"/>
        <v>11920</v>
      </c>
      <c r="P20" s="153">
        <f t="shared" si="5"/>
        <v>0.13993288590604028</v>
      </c>
    </row>
    <row r="21" spans="1:16" ht="15">
      <c r="A21" s="111">
        <v>2002</v>
      </c>
      <c r="B21" s="114">
        <v>492</v>
      </c>
      <c r="C21" s="146">
        <v>5201</v>
      </c>
      <c r="D21" s="102">
        <f t="shared" si="0"/>
        <v>9.4597192847529321E-2</v>
      </c>
      <c r="E21" s="113">
        <v>314</v>
      </c>
      <c r="F21" s="146">
        <v>3408</v>
      </c>
      <c r="G21" s="102">
        <f t="shared" si="1"/>
        <v>9.2136150234741782E-2</v>
      </c>
      <c r="H21" s="113">
        <v>203</v>
      </c>
      <c r="I21" s="146">
        <v>1493</v>
      </c>
      <c r="J21" s="102">
        <f t="shared" si="2"/>
        <v>0.13596784996651037</v>
      </c>
      <c r="K21" s="113">
        <v>0</v>
      </c>
      <c r="L21" s="147">
        <v>11</v>
      </c>
      <c r="M21" s="102">
        <f t="shared" si="3"/>
        <v>0</v>
      </c>
      <c r="N21" s="152">
        <f t="shared" si="4"/>
        <v>1009</v>
      </c>
      <c r="O21" s="152">
        <f t="shared" si="4"/>
        <v>10113</v>
      </c>
      <c r="P21" s="153">
        <f t="shared" si="5"/>
        <v>9.9772569959458129E-2</v>
      </c>
    </row>
    <row r="22" spans="1:16" ht="15">
      <c r="A22" s="111">
        <v>2003</v>
      </c>
      <c r="B22" s="114">
        <v>233</v>
      </c>
      <c r="C22" s="146">
        <v>1861</v>
      </c>
      <c r="D22" s="102">
        <f t="shared" si="0"/>
        <v>0.12520150456743687</v>
      </c>
      <c r="E22" s="113">
        <v>92</v>
      </c>
      <c r="F22" s="146">
        <v>687</v>
      </c>
      <c r="G22" s="102">
        <f t="shared" si="1"/>
        <v>0.1339155749636099</v>
      </c>
      <c r="H22" s="113">
        <v>40</v>
      </c>
      <c r="I22" s="146">
        <v>382</v>
      </c>
      <c r="J22" s="102">
        <f t="shared" si="2"/>
        <v>0.10471204188481675</v>
      </c>
      <c r="K22" s="113">
        <v>0</v>
      </c>
      <c r="L22" s="147">
        <v>2</v>
      </c>
      <c r="M22" s="102">
        <f>K22/L22</f>
        <v>0</v>
      </c>
      <c r="N22" s="152">
        <f t="shared" ref="N22:O25" si="6">B22+E22+H22+K22</f>
        <v>365</v>
      </c>
      <c r="O22" s="152">
        <f t="shared" si="6"/>
        <v>2932</v>
      </c>
      <c r="P22" s="153">
        <f>N22/O22</f>
        <v>0.12448840381991814</v>
      </c>
    </row>
    <row r="23" spans="1:16" ht="15">
      <c r="A23" s="111">
        <v>2004</v>
      </c>
      <c r="B23" s="114">
        <v>141</v>
      </c>
      <c r="C23" s="146">
        <v>1089</v>
      </c>
      <c r="D23" s="102">
        <f t="shared" si="0"/>
        <v>0.12947658402203857</v>
      </c>
      <c r="E23" s="113">
        <v>68</v>
      </c>
      <c r="F23" s="146">
        <v>392</v>
      </c>
      <c r="G23" s="102">
        <f t="shared" si="1"/>
        <v>0.17346938775510204</v>
      </c>
      <c r="H23" s="113">
        <v>47</v>
      </c>
      <c r="I23" s="146">
        <v>266</v>
      </c>
      <c r="J23" s="102">
        <f t="shared" si="2"/>
        <v>0.17669172932330826</v>
      </c>
      <c r="K23" s="113">
        <v>0</v>
      </c>
      <c r="L23" s="147">
        <v>8</v>
      </c>
      <c r="M23" s="102">
        <f>K23/L23</f>
        <v>0</v>
      </c>
      <c r="N23" s="152">
        <f t="shared" si="6"/>
        <v>256</v>
      </c>
      <c r="O23" s="152">
        <f t="shared" si="6"/>
        <v>1755</v>
      </c>
      <c r="P23" s="153">
        <f>N23/O23</f>
        <v>0.14586894586894586</v>
      </c>
    </row>
    <row r="24" spans="1:16" ht="15">
      <c r="A24" s="111">
        <v>2005</v>
      </c>
      <c r="B24" s="114">
        <v>42</v>
      </c>
      <c r="C24" s="146">
        <v>436</v>
      </c>
      <c r="D24" s="102">
        <f t="shared" si="0"/>
        <v>9.6330275229357804E-2</v>
      </c>
      <c r="E24" s="113">
        <v>13</v>
      </c>
      <c r="F24" s="146">
        <v>189</v>
      </c>
      <c r="G24" s="102">
        <f t="shared" si="1"/>
        <v>6.8783068783068779E-2</v>
      </c>
      <c r="H24" s="113">
        <v>7</v>
      </c>
      <c r="I24" s="146">
        <v>56</v>
      </c>
      <c r="J24" s="102">
        <f t="shared" si="2"/>
        <v>0.125</v>
      </c>
      <c r="K24" s="113">
        <v>0</v>
      </c>
      <c r="L24" s="147">
        <v>3</v>
      </c>
      <c r="M24" s="102">
        <f>K24/L24</f>
        <v>0</v>
      </c>
      <c r="N24" s="152">
        <f t="shared" si="6"/>
        <v>62</v>
      </c>
      <c r="O24" s="152">
        <f t="shared" si="6"/>
        <v>684</v>
      </c>
      <c r="P24" s="153">
        <f>N24/O24</f>
        <v>9.0643274853801165E-2</v>
      </c>
    </row>
    <row r="25" spans="1:16" ht="15.75" thickBot="1">
      <c r="A25" s="123">
        <v>2006</v>
      </c>
      <c r="B25" s="140">
        <v>5</v>
      </c>
      <c r="C25" s="148">
        <v>11</v>
      </c>
      <c r="D25" s="141">
        <f t="shared" si="0"/>
        <v>0.45454545454545453</v>
      </c>
      <c r="E25" s="142">
        <v>1</v>
      </c>
      <c r="F25" s="148">
        <v>4</v>
      </c>
      <c r="G25" s="141">
        <f t="shared" si="1"/>
        <v>0.25</v>
      </c>
      <c r="H25" s="142">
        <v>0</v>
      </c>
      <c r="I25" s="148">
        <v>3</v>
      </c>
      <c r="J25" s="141">
        <f t="shared" si="2"/>
        <v>0</v>
      </c>
      <c r="K25" s="142">
        <v>0</v>
      </c>
      <c r="L25" s="149">
        <v>0</v>
      </c>
      <c r="M25" s="141">
        <v>0</v>
      </c>
      <c r="N25" s="154">
        <f t="shared" si="6"/>
        <v>6</v>
      </c>
      <c r="O25" s="154">
        <f t="shared" si="6"/>
        <v>18</v>
      </c>
      <c r="P25" s="155">
        <f>N25/O25</f>
        <v>0.33333333333333331</v>
      </c>
    </row>
    <row r="26" spans="1:16" ht="16.5" thickBot="1">
      <c r="A26" s="105" t="s">
        <v>6</v>
      </c>
      <c r="B26" s="109">
        <f>SUM(B3:B25)</f>
        <v>26964</v>
      </c>
      <c r="C26" s="109">
        <f>SUM(C3:C25)</f>
        <v>110000</v>
      </c>
      <c r="D26" s="110">
        <f>B26/C26</f>
        <v>0.24512727272727272</v>
      </c>
      <c r="E26" s="109">
        <f>SUM(E3:E25)</f>
        <v>10580</v>
      </c>
      <c r="F26" s="109">
        <f>SUM(F3:F25)</f>
        <v>46461</v>
      </c>
      <c r="G26" s="110">
        <f t="shared" si="1"/>
        <v>0.22771787090247736</v>
      </c>
      <c r="H26" s="109">
        <f>SUM(H3:H25)</f>
        <v>4009</v>
      </c>
      <c r="I26" s="109">
        <f>SUM(I3:I25)</f>
        <v>17223</v>
      </c>
      <c r="J26" s="110">
        <f t="shared" si="2"/>
        <v>0.23277013296173721</v>
      </c>
      <c r="K26" s="109">
        <f>SUM(K3:K25)</f>
        <v>397</v>
      </c>
      <c r="L26" s="109">
        <f>SUM(L3:L25)</f>
        <v>1509</v>
      </c>
      <c r="M26" s="110">
        <f t="shared" si="3"/>
        <v>0.26308813783962887</v>
      </c>
      <c r="N26" s="159">
        <f>SUM(N3:N25)</f>
        <v>41950</v>
      </c>
      <c r="O26" s="159">
        <f>SUM(O3:O25)</f>
        <v>175193</v>
      </c>
      <c r="P26" s="160">
        <f t="shared" si="5"/>
        <v>0.23945020634386077</v>
      </c>
    </row>
    <row r="30" spans="1:16">
      <c r="B30" t="s">
        <v>45</v>
      </c>
    </row>
    <row r="31" spans="1:16" ht="13.5" thickBot="1">
      <c r="A31">
        <v>2006</v>
      </c>
    </row>
    <row r="32" spans="1:16" ht="15.75">
      <c r="A32" s="602" t="s">
        <v>7</v>
      </c>
      <c r="B32" s="598" t="s">
        <v>12</v>
      </c>
      <c r="C32" s="599"/>
      <c r="D32" s="604"/>
      <c r="E32" s="598" t="s">
        <v>13</v>
      </c>
      <c r="F32" s="599"/>
      <c r="G32" s="600"/>
      <c r="H32" s="601" t="s">
        <v>14</v>
      </c>
      <c r="I32" s="599"/>
      <c r="J32" s="604"/>
      <c r="K32" s="598" t="s">
        <v>11</v>
      </c>
      <c r="L32" s="599"/>
      <c r="M32" s="600"/>
      <c r="N32" s="601" t="s">
        <v>6</v>
      </c>
      <c r="O32" s="599"/>
      <c r="P32" s="600"/>
    </row>
    <row r="33" spans="1:28" ht="48" thickBot="1">
      <c r="A33" s="603"/>
      <c r="B33" s="194" t="s">
        <v>3</v>
      </c>
      <c r="C33" s="195" t="s">
        <v>94</v>
      </c>
      <c r="D33" s="207" t="s">
        <v>17</v>
      </c>
      <c r="E33" s="194" t="s">
        <v>3</v>
      </c>
      <c r="F33" s="195" t="s">
        <v>94</v>
      </c>
      <c r="G33" s="196" t="s">
        <v>17</v>
      </c>
      <c r="H33" s="206" t="s">
        <v>3</v>
      </c>
      <c r="I33" s="195" t="s">
        <v>94</v>
      </c>
      <c r="J33" s="207" t="s">
        <v>17</v>
      </c>
      <c r="K33" s="194" t="s">
        <v>3</v>
      </c>
      <c r="L33" s="195" t="s">
        <v>94</v>
      </c>
      <c r="M33" s="196" t="s">
        <v>17</v>
      </c>
      <c r="N33" s="156" t="s">
        <v>3</v>
      </c>
      <c r="O33" s="157" t="s">
        <v>94</v>
      </c>
      <c r="P33" s="158" t="s">
        <v>17</v>
      </c>
      <c r="Q33" t="s">
        <v>45</v>
      </c>
      <c r="T33" s="190" t="s">
        <v>63</v>
      </c>
      <c r="U33" s="192" t="s">
        <v>43</v>
      </c>
      <c r="V33" s="192" t="s">
        <v>39</v>
      </c>
      <c r="W33" s="192" t="s">
        <v>44</v>
      </c>
      <c r="X33" s="192" t="s">
        <v>40</v>
      </c>
      <c r="Y33" s="192" t="s">
        <v>41</v>
      </c>
      <c r="Z33" s="192" t="s">
        <v>42</v>
      </c>
      <c r="AA33" s="192" t="s">
        <v>46</v>
      </c>
    </row>
    <row r="34" spans="1:28" ht="15">
      <c r="A34" s="176">
        <v>1984</v>
      </c>
      <c r="B34" s="182">
        <v>184</v>
      </c>
      <c r="C34" s="201">
        <v>465</v>
      </c>
      <c r="D34" s="101">
        <f>B34/C34</f>
        <v>0.39569892473118279</v>
      </c>
      <c r="E34" s="187">
        <v>66</v>
      </c>
      <c r="F34" s="201">
        <v>132</v>
      </c>
      <c r="G34" s="163">
        <f>E34/F34</f>
        <v>0.5</v>
      </c>
      <c r="H34" s="182">
        <v>51</v>
      </c>
      <c r="I34" s="201">
        <v>117</v>
      </c>
      <c r="J34" s="101">
        <f>H34/I34</f>
        <v>0.4358974358974359</v>
      </c>
      <c r="K34" s="178">
        <v>50</v>
      </c>
      <c r="L34" s="199">
        <v>90</v>
      </c>
      <c r="M34" s="101">
        <f>K34/L34</f>
        <v>0.55555555555555558</v>
      </c>
      <c r="N34" s="184">
        <f>B34+E34+H34+K34</f>
        <v>351</v>
      </c>
      <c r="O34" s="180">
        <f>C34+F34+I34+L34</f>
        <v>804</v>
      </c>
      <c r="P34" s="181">
        <f>N34/O34</f>
        <v>0.43656716417910446</v>
      </c>
      <c r="T34" s="191">
        <v>1984</v>
      </c>
      <c r="U34" s="193">
        <v>30</v>
      </c>
      <c r="V34" s="193">
        <v>465</v>
      </c>
      <c r="W34" s="193">
        <v>60</v>
      </c>
      <c r="X34" s="193">
        <v>132</v>
      </c>
      <c r="Y34" s="193">
        <v>117</v>
      </c>
      <c r="Z34" s="193" t="s">
        <v>23</v>
      </c>
      <c r="AA34" s="193" t="s">
        <v>23</v>
      </c>
      <c r="AB34">
        <f>SUM(U34,W34)</f>
        <v>90</v>
      </c>
    </row>
    <row r="35" spans="1:28" ht="15">
      <c r="A35" s="2">
        <v>1985</v>
      </c>
      <c r="B35" s="183">
        <v>244</v>
      </c>
      <c r="C35" s="198">
        <v>552</v>
      </c>
      <c r="D35" s="103">
        <f t="shared" ref="D35:D57" si="7">B35/C35</f>
        <v>0.4420289855072464</v>
      </c>
      <c r="E35" s="121">
        <v>74</v>
      </c>
      <c r="F35" s="198">
        <v>158</v>
      </c>
      <c r="G35" s="164">
        <f t="shared" ref="G35:G58" si="8">E35/F35</f>
        <v>0.46835443037974683</v>
      </c>
      <c r="H35" s="183">
        <v>71</v>
      </c>
      <c r="I35" s="198">
        <v>147</v>
      </c>
      <c r="J35" s="103">
        <f t="shared" ref="J35:J58" si="9">H35/I35</f>
        <v>0.48299319727891155</v>
      </c>
      <c r="K35" s="179">
        <v>50</v>
      </c>
      <c r="L35" s="197">
        <v>93</v>
      </c>
      <c r="M35" s="103">
        <f t="shared" ref="M35:M52" si="10">K35/L35</f>
        <v>0.5376344086021505</v>
      </c>
      <c r="N35" s="185">
        <f t="shared" ref="N35:N56" si="11">B35+E35+H35+K35</f>
        <v>439</v>
      </c>
      <c r="O35" s="152">
        <f t="shared" ref="O35:O56" si="12">C35+F35+I35+L35</f>
        <v>950</v>
      </c>
      <c r="P35" s="153">
        <f t="shared" ref="P35:P52" si="13">N35/O35</f>
        <v>0.46210526315789474</v>
      </c>
      <c r="T35" s="191">
        <v>1985</v>
      </c>
      <c r="U35" s="193">
        <v>22</v>
      </c>
      <c r="V35" s="193">
        <v>552</v>
      </c>
      <c r="W35" s="193">
        <v>71</v>
      </c>
      <c r="X35" s="193">
        <v>158</v>
      </c>
      <c r="Y35" s="193">
        <v>147</v>
      </c>
      <c r="Z35" s="193" t="s">
        <v>23</v>
      </c>
      <c r="AA35" s="193" t="s">
        <v>23</v>
      </c>
      <c r="AB35">
        <f t="shared" ref="AB35:AB58" si="14">SUM(U35,W35)</f>
        <v>93</v>
      </c>
    </row>
    <row r="36" spans="1:28" ht="15">
      <c r="A36" s="2">
        <v>1986</v>
      </c>
      <c r="B36" s="183">
        <v>451</v>
      </c>
      <c r="C36" s="198">
        <v>1016</v>
      </c>
      <c r="D36" s="103">
        <f t="shared" si="7"/>
        <v>0.44389763779527558</v>
      </c>
      <c r="E36" s="121">
        <v>97</v>
      </c>
      <c r="F36" s="198">
        <v>232</v>
      </c>
      <c r="G36" s="164">
        <f t="shared" si="8"/>
        <v>0.41810344827586204</v>
      </c>
      <c r="H36" s="183">
        <v>114</v>
      </c>
      <c r="I36" s="198">
        <v>265</v>
      </c>
      <c r="J36" s="103">
        <f t="shared" si="9"/>
        <v>0.43018867924528303</v>
      </c>
      <c r="K36" s="179">
        <v>68</v>
      </c>
      <c r="L36" s="197">
        <v>137</v>
      </c>
      <c r="M36" s="103">
        <f t="shared" si="10"/>
        <v>0.49635036496350365</v>
      </c>
      <c r="N36" s="185">
        <f t="shared" si="11"/>
        <v>730</v>
      </c>
      <c r="O36" s="152">
        <f t="shared" si="12"/>
        <v>1650</v>
      </c>
      <c r="P36" s="153">
        <f t="shared" si="13"/>
        <v>0.44242424242424244</v>
      </c>
      <c r="T36" s="191">
        <v>1986</v>
      </c>
      <c r="U36" s="193">
        <v>23</v>
      </c>
      <c r="V36" s="193">
        <v>1016</v>
      </c>
      <c r="W36" s="193">
        <v>114</v>
      </c>
      <c r="X36" s="193">
        <v>232</v>
      </c>
      <c r="Y36" s="193">
        <v>265</v>
      </c>
      <c r="Z36" s="193" t="s">
        <v>23</v>
      </c>
      <c r="AA36" s="193" t="s">
        <v>23</v>
      </c>
      <c r="AB36">
        <f t="shared" si="14"/>
        <v>137</v>
      </c>
    </row>
    <row r="37" spans="1:28" ht="15">
      <c r="A37" s="2">
        <v>1987</v>
      </c>
      <c r="B37" s="183">
        <v>492</v>
      </c>
      <c r="C37" s="198">
        <v>1016</v>
      </c>
      <c r="D37" s="103">
        <f t="shared" si="7"/>
        <v>0.48425196850393698</v>
      </c>
      <c r="E37" s="121">
        <v>98</v>
      </c>
      <c r="F37" s="198">
        <v>236</v>
      </c>
      <c r="G37" s="164">
        <f t="shared" si="8"/>
        <v>0.4152542372881356</v>
      </c>
      <c r="H37" s="183">
        <v>87</v>
      </c>
      <c r="I37" s="198">
        <v>187</v>
      </c>
      <c r="J37" s="103">
        <f t="shared" si="9"/>
        <v>0.46524064171122997</v>
      </c>
      <c r="K37" s="179">
        <v>64</v>
      </c>
      <c r="L37" s="197">
        <v>148</v>
      </c>
      <c r="M37" s="103">
        <f t="shared" si="10"/>
        <v>0.43243243243243246</v>
      </c>
      <c r="N37" s="185">
        <f t="shared" si="11"/>
        <v>741</v>
      </c>
      <c r="O37" s="152">
        <f t="shared" si="12"/>
        <v>1587</v>
      </c>
      <c r="P37" s="153">
        <f t="shared" si="13"/>
        <v>0.46691871455576561</v>
      </c>
      <c r="T37" s="191">
        <v>1987</v>
      </c>
      <c r="U37" s="193">
        <v>40</v>
      </c>
      <c r="V37" s="193">
        <v>1016</v>
      </c>
      <c r="W37" s="193">
        <v>108</v>
      </c>
      <c r="X37" s="193">
        <v>236</v>
      </c>
      <c r="Y37" s="193">
        <v>187</v>
      </c>
      <c r="Z37" s="193" t="s">
        <v>23</v>
      </c>
      <c r="AA37" s="193" t="s">
        <v>23</v>
      </c>
      <c r="AB37">
        <f t="shared" si="14"/>
        <v>148</v>
      </c>
    </row>
    <row r="38" spans="1:28" ht="15">
      <c r="A38" s="2">
        <v>1988</v>
      </c>
      <c r="B38" s="183">
        <v>589</v>
      </c>
      <c r="C38" s="198">
        <v>1502</v>
      </c>
      <c r="D38" s="103">
        <f t="shared" si="7"/>
        <v>0.39214380825565914</v>
      </c>
      <c r="E38" s="121">
        <v>355</v>
      </c>
      <c r="F38" s="198">
        <v>851</v>
      </c>
      <c r="G38" s="164">
        <f t="shared" si="8"/>
        <v>0.41715628672150412</v>
      </c>
      <c r="H38" s="183">
        <v>147</v>
      </c>
      <c r="I38" s="198">
        <v>398</v>
      </c>
      <c r="J38" s="103">
        <f t="shared" si="9"/>
        <v>0.3693467336683417</v>
      </c>
      <c r="K38" s="179">
        <v>69</v>
      </c>
      <c r="L38" s="197">
        <v>190</v>
      </c>
      <c r="M38" s="103">
        <f t="shared" si="10"/>
        <v>0.36315789473684212</v>
      </c>
      <c r="N38" s="185">
        <f t="shared" si="11"/>
        <v>1160</v>
      </c>
      <c r="O38" s="152">
        <f t="shared" si="12"/>
        <v>2941</v>
      </c>
      <c r="P38" s="153">
        <f t="shared" si="13"/>
        <v>0.39442366541992518</v>
      </c>
      <c r="T38" s="191">
        <v>1988</v>
      </c>
      <c r="U38" s="193">
        <v>41</v>
      </c>
      <c r="V38" s="193">
        <v>1502</v>
      </c>
      <c r="W38" s="193">
        <v>149</v>
      </c>
      <c r="X38" s="193">
        <v>851</v>
      </c>
      <c r="Y38" s="193">
        <v>398</v>
      </c>
      <c r="Z38" s="193" t="s">
        <v>23</v>
      </c>
      <c r="AA38" s="193" t="s">
        <v>23</v>
      </c>
      <c r="AB38">
        <f t="shared" si="14"/>
        <v>190</v>
      </c>
    </row>
    <row r="39" spans="1:28" ht="15">
      <c r="A39" s="2">
        <v>1989</v>
      </c>
      <c r="B39" s="183">
        <v>634</v>
      </c>
      <c r="C39" s="198">
        <v>1472</v>
      </c>
      <c r="D39" s="103">
        <f t="shared" si="7"/>
        <v>0.43070652173913043</v>
      </c>
      <c r="E39" s="121">
        <v>330</v>
      </c>
      <c r="F39" s="198">
        <v>734</v>
      </c>
      <c r="G39" s="164">
        <f t="shared" si="8"/>
        <v>0.44959128065395093</v>
      </c>
      <c r="H39" s="183">
        <v>145</v>
      </c>
      <c r="I39" s="198">
        <v>330</v>
      </c>
      <c r="J39" s="103">
        <f t="shared" si="9"/>
        <v>0.43939393939393939</v>
      </c>
      <c r="K39" s="179">
        <v>46</v>
      </c>
      <c r="L39" s="197">
        <v>99</v>
      </c>
      <c r="M39" s="103">
        <f t="shared" si="10"/>
        <v>0.46464646464646464</v>
      </c>
      <c r="N39" s="185">
        <f t="shared" si="11"/>
        <v>1155</v>
      </c>
      <c r="O39" s="152">
        <f t="shared" si="12"/>
        <v>2635</v>
      </c>
      <c r="P39" s="153">
        <f t="shared" si="13"/>
        <v>0.43833017077798864</v>
      </c>
      <c r="T39" s="191">
        <v>1989</v>
      </c>
      <c r="U39" s="193">
        <v>26</v>
      </c>
      <c r="V39" s="193">
        <v>1472</v>
      </c>
      <c r="W39" s="193">
        <v>73</v>
      </c>
      <c r="X39" s="193">
        <v>734</v>
      </c>
      <c r="Y39" s="193">
        <v>330</v>
      </c>
      <c r="Z39" s="193" t="s">
        <v>23</v>
      </c>
      <c r="AA39" s="193" t="s">
        <v>23</v>
      </c>
      <c r="AB39">
        <f t="shared" si="14"/>
        <v>99</v>
      </c>
    </row>
    <row r="40" spans="1:28" ht="15">
      <c r="A40" s="2">
        <v>1990</v>
      </c>
      <c r="B40" s="183">
        <v>931</v>
      </c>
      <c r="C40" s="198">
        <v>2282</v>
      </c>
      <c r="D40" s="103">
        <f t="shared" si="7"/>
        <v>0.40797546012269936</v>
      </c>
      <c r="E40" s="121">
        <v>254</v>
      </c>
      <c r="F40" s="198">
        <v>643</v>
      </c>
      <c r="G40" s="164">
        <f t="shared" si="8"/>
        <v>0.39502332814930013</v>
      </c>
      <c r="H40" s="183">
        <v>103</v>
      </c>
      <c r="I40" s="198">
        <v>270</v>
      </c>
      <c r="J40" s="103">
        <f t="shared" si="9"/>
        <v>0.38148148148148148</v>
      </c>
      <c r="K40" s="179">
        <v>29</v>
      </c>
      <c r="L40" s="197">
        <v>46</v>
      </c>
      <c r="M40" s="103">
        <f t="shared" si="10"/>
        <v>0.63043478260869568</v>
      </c>
      <c r="N40" s="185">
        <f t="shared" si="11"/>
        <v>1317</v>
      </c>
      <c r="O40" s="152">
        <f t="shared" si="12"/>
        <v>3241</v>
      </c>
      <c r="P40" s="153">
        <f t="shared" si="13"/>
        <v>0.40635606294353593</v>
      </c>
      <c r="T40" s="191">
        <v>1990</v>
      </c>
      <c r="U40" s="193">
        <v>11</v>
      </c>
      <c r="V40" s="193">
        <v>2282</v>
      </c>
      <c r="W40" s="193">
        <v>35</v>
      </c>
      <c r="X40" s="193">
        <v>643</v>
      </c>
      <c r="Y40" s="193">
        <v>270</v>
      </c>
      <c r="Z40" s="193" t="s">
        <v>23</v>
      </c>
      <c r="AA40" s="193" t="s">
        <v>23</v>
      </c>
      <c r="AB40">
        <f t="shared" si="14"/>
        <v>46</v>
      </c>
    </row>
    <row r="41" spans="1:28" ht="15">
      <c r="A41" s="2">
        <v>1991</v>
      </c>
      <c r="B41" s="183">
        <v>1391</v>
      </c>
      <c r="C41" s="198">
        <v>3472</v>
      </c>
      <c r="D41" s="103">
        <f t="shared" si="7"/>
        <v>0.40063364055299538</v>
      </c>
      <c r="E41" s="121">
        <v>297</v>
      </c>
      <c r="F41" s="198">
        <v>733</v>
      </c>
      <c r="G41" s="164">
        <f t="shared" si="8"/>
        <v>0.40518417462482947</v>
      </c>
      <c r="H41" s="183">
        <v>93</v>
      </c>
      <c r="I41" s="198">
        <v>208</v>
      </c>
      <c r="J41" s="103">
        <f t="shared" si="9"/>
        <v>0.44711538461538464</v>
      </c>
      <c r="K41" s="179">
        <v>17</v>
      </c>
      <c r="L41" s="197">
        <v>33</v>
      </c>
      <c r="M41" s="103">
        <f t="shared" si="10"/>
        <v>0.51515151515151514</v>
      </c>
      <c r="N41" s="185">
        <f t="shared" si="11"/>
        <v>1798</v>
      </c>
      <c r="O41" s="152">
        <f t="shared" si="12"/>
        <v>4446</v>
      </c>
      <c r="P41" s="153">
        <f t="shared" si="13"/>
        <v>0.40440845704003597</v>
      </c>
      <c r="T41" s="191">
        <v>1991</v>
      </c>
      <c r="U41" s="193">
        <v>7</v>
      </c>
      <c r="V41" s="193">
        <v>3472</v>
      </c>
      <c r="W41" s="193">
        <v>26</v>
      </c>
      <c r="X41" s="193">
        <v>733</v>
      </c>
      <c r="Y41" s="193">
        <v>208</v>
      </c>
      <c r="Z41" s="193" t="s">
        <v>23</v>
      </c>
      <c r="AA41" s="193" t="s">
        <v>23</v>
      </c>
      <c r="AB41">
        <f t="shared" si="14"/>
        <v>33</v>
      </c>
    </row>
    <row r="42" spans="1:28" ht="15">
      <c r="A42" s="2">
        <v>1992</v>
      </c>
      <c r="B42" s="183">
        <v>1628</v>
      </c>
      <c r="C42" s="198">
        <v>4798</v>
      </c>
      <c r="D42" s="103">
        <f t="shared" si="7"/>
        <v>0.33930804501875783</v>
      </c>
      <c r="E42" s="121">
        <v>414</v>
      </c>
      <c r="F42" s="198">
        <v>1011</v>
      </c>
      <c r="G42" s="164">
        <f t="shared" si="8"/>
        <v>0.40949554896142432</v>
      </c>
      <c r="H42" s="183">
        <v>143</v>
      </c>
      <c r="I42" s="198">
        <v>414</v>
      </c>
      <c r="J42" s="103">
        <f t="shared" si="9"/>
        <v>0.34541062801932365</v>
      </c>
      <c r="K42" s="179">
        <v>11</v>
      </c>
      <c r="L42" s="197">
        <v>33</v>
      </c>
      <c r="M42" s="103">
        <f t="shared" si="10"/>
        <v>0.33333333333333331</v>
      </c>
      <c r="N42" s="185">
        <f t="shared" si="11"/>
        <v>2196</v>
      </c>
      <c r="O42" s="152">
        <f t="shared" si="12"/>
        <v>6256</v>
      </c>
      <c r="P42" s="153">
        <f t="shared" si="13"/>
        <v>0.35102301790281332</v>
      </c>
      <c r="T42" s="191">
        <v>1992</v>
      </c>
      <c r="U42" s="193">
        <v>3</v>
      </c>
      <c r="V42" s="193">
        <v>4798</v>
      </c>
      <c r="W42" s="193">
        <v>30</v>
      </c>
      <c r="X42" s="193">
        <v>1011</v>
      </c>
      <c r="Y42" s="193">
        <v>414</v>
      </c>
      <c r="Z42" s="193" t="s">
        <v>23</v>
      </c>
      <c r="AA42" s="193" t="s">
        <v>23</v>
      </c>
      <c r="AB42">
        <f t="shared" si="14"/>
        <v>33</v>
      </c>
    </row>
    <row r="43" spans="1:28" ht="15">
      <c r="A43" s="2">
        <v>1993</v>
      </c>
      <c r="B43" s="183">
        <v>1684</v>
      </c>
      <c r="C43" s="198">
        <v>4737</v>
      </c>
      <c r="D43" s="103">
        <f t="shared" si="7"/>
        <v>0.35549926113573993</v>
      </c>
      <c r="E43" s="121">
        <v>523</v>
      </c>
      <c r="F43" s="198">
        <v>1342</v>
      </c>
      <c r="G43" s="164">
        <f t="shared" si="8"/>
        <v>0.38971684053651268</v>
      </c>
      <c r="H43" s="183">
        <v>143</v>
      </c>
      <c r="I43" s="198">
        <v>445</v>
      </c>
      <c r="J43" s="103">
        <f t="shared" si="9"/>
        <v>0.32134831460674157</v>
      </c>
      <c r="K43" s="179">
        <v>15</v>
      </c>
      <c r="L43" s="197">
        <v>28</v>
      </c>
      <c r="M43" s="103">
        <f t="shared" si="10"/>
        <v>0.5357142857142857</v>
      </c>
      <c r="N43" s="185">
        <f t="shared" si="11"/>
        <v>2365</v>
      </c>
      <c r="O43" s="152">
        <f t="shared" si="12"/>
        <v>6552</v>
      </c>
      <c r="P43" s="153">
        <f t="shared" si="13"/>
        <v>0.36095848595848595</v>
      </c>
      <c r="T43" s="191">
        <v>1993</v>
      </c>
      <c r="U43" s="193">
        <v>4</v>
      </c>
      <c r="V43" s="193">
        <v>4737</v>
      </c>
      <c r="W43" s="193">
        <v>24</v>
      </c>
      <c r="X43" s="193">
        <v>1342</v>
      </c>
      <c r="Y43" s="193">
        <v>445</v>
      </c>
      <c r="Z43" s="193" t="s">
        <v>23</v>
      </c>
      <c r="AA43" s="193" t="s">
        <v>23</v>
      </c>
      <c r="AB43">
        <f t="shared" si="14"/>
        <v>28</v>
      </c>
    </row>
    <row r="44" spans="1:28" ht="15">
      <c r="A44" s="2">
        <v>1994</v>
      </c>
      <c r="B44" s="183">
        <v>1397</v>
      </c>
      <c r="C44" s="198">
        <v>4293</v>
      </c>
      <c r="D44" s="103">
        <f t="shared" si="7"/>
        <v>0.32541346377824365</v>
      </c>
      <c r="E44" s="121">
        <v>545</v>
      </c>
      <c r="F44" s="198">
        <v>1621</v>
      </c>
      <c r="G44" s="164">
        <f t="shared" si="8"/>
        <v>0.3362122146822949</v>
      </c>
      <c r="H44" s="183">
        <v>234</v>
      </c>
      <c r="I44" s="198">
        <v>741</v>
      </c>
      <c r="J44" s="103">
        <f t="shared" si="9"/>
        <v>0.31578947368421051</v>
      </c>
      <c r="K44" s="179">
        <v>26</v>
      </c>
      <c r="L44" s="197">
        <v>69</v>
      </c>
      <c r="M44" s="103">
        <f t="shared" si="10"/>
        <v>0.37681159420289856</v>
      </c>
      <c r="N44" s="185">
        <f t="shared" si="11"/>
        <v>2202</v>
      </c>
      <c r="O44" s="152">
        <f t="shared" si="12"/>
        <v>6724</v>
      </c>
      <c r="P44" s="153">
        <f t="shared" si="13"/>
        <v>0.32748364069006541</v>
      </c>
      <c r="T44" s="191">
        <v>1994</v>
      </c>
      <c r="U44" s="193">
        <v>5</v>
      </c>
      <c r="V44" s="193">
        <v>4293</v>
      </c>
      <c r="W44" s="193">
        <v>64</v>
      </c>
      <c r="X44" s="193">
        <v>1621</v>
      </c>
      <c r="Y44" s="193">
        <v>741</v>
      </c>
      <c r="Z44" s="193" t="s">
        <v>23</v>
      </c>
      <c r="AA44" s="193" t="s">
        <v>23</v>
      </c>
      <c r="AB44">
        <f t="shared" si="14"/>
        <v>69</v>
      </c>
    </row>
    <row r="45" spans="1:28" ht="15">
      <c r="A45" s="2">
        <v>1995</v>
      </c>
      <c r="B45" s="183">
        <v>1092</v>
      </c>
      <c r="C45" s="198">
        <v>3384</v>
      </c>
      <c r="D45" s="103">
        <f t="shared" si="7"/>
        <v>0.32269503546099293</v>
      </c>
      <c r="E45" s="121">
        <v>456</v>
      </c>
      <c r="F45" s="198">
        <v>1343</v>
      </c>
      <c r="G45" s="164">
        <f t="shared" si="8"/>
        <v>0.33953834698436336</v>
      </c>
      <c r="H45" s="183">
        <v>253</v>
      </c>
      <c r="I45" s="198">
        <v>826</v>
      </c>
      <c r="J45" s="103">
        <f t="shared" si="9"/>
        <v>0.30629539951573848</v>
      </c>
      <c r="K45" s="179">
        <v>30</v>
      </c>
      <c r="L45" s="197">
        <v>76</v>
      </c>
      <c r="M45" s="103">
        <f t="shared" si="10"/>
        <v>0.39473684210526316</v>
      </c>
      <c r="N45" s="185">
        <f t="shared" si="11"/>
        <v>1831</v>
      </c>
      <c r="O45" s="152">
        <f t="shared" si="12"/>
        <v>5629</v>
      </c>
      <c r="P45" s="153">
        <f t="shared" si="13"/>
        <v>0.3252798010303784</v>
      </c>
      <c r="T45" s="191">
        <v>1995</v>
      </c>
      <c r="U45" s="193">
        <v>9</v>
      </c>
      <c r="V45" s="193">
        <v>3384</v>
      </c>
      <c r="W45" s="193">
        <v>67</v>
      </c>
      <c r="X45" s="193">
        <v>1343</v>
      </c>
      <c r="Y45" s="193">
        <v>826</v>
      </c>
      <c r="Z45" s="193" t="s">
        <v>23</v>
      </c>
      <c r="AA45" s="193" t="s">
        <v>23</v>
      </c>
      <c r="AB45">
        <f t="shared" si="14"/>
        <v>76</v>
      </c>
    </row>
    <row r="46" spans="1:28" ht="15">
      <c r="A46" s="2">
        <v>1996</v>
      </c>
      <c r="B46" s="183">
        <v>5451</v>
      </c>
      <c r="C46" s="198">
        <v>15084</v>
      </c>
      <c r="D46" s="103">
        <f t="shared" si="7"/>
        <v>0.36137629276054095</v>
      </c>
      <c r="E46" s="121">
        <v>2197</v>
      </c>
      <c r="F46" s="198">
        <v>6491</v>
      </c>
      <c r="G46" s="164">
        <f t="shared" si="8"/>
        <v>0.33846864889847483</v>
      </c>
      <c r="H46" s="183">
        <v>655</v>
      </c>
      <c r="I46" s="198">
        <v>1885</v>
      </c>
      <c r="J46" s="103">
        <f t="shared" si="9"/>
        <v>0.34748010610079577</v>
      </c>
      <c r="K46" s="179">
        <v>10</v>
      </c>
      <c r="L46" s="197">
        <v>36</v>
      </c>
      <c r="M46" s="103">
        <f t="shared" si="10"/>
        <v>0.27777777777777779</v>
      </c>
      <c r="N46" s="185">
        <f t="shared" si="11"/>
        <v>8313</v>
      </c>
      <c r="O46" s="152">
        <f t="shared" si="12"/>
        <v>23496</v>
      </c>
      <c r="P46" s="153">
        <f t="shared" si="13"/>
        <v>0.35380490296220635</v>
      </c>
      <c r="T46" s="191">
        <v>1996</v>
      </c>
      <c r="U46" s="193">
        <v>7</v>
      </c>
      <c r="V46" s="193">
        <v>15084</v>
      </c>
      <c r="W46" s="193">
        <v>29</v>
      </c>
      <c r="X46" s="193">
        <v>6491</v>
      </c>
      <c r="Y46" s="193">
        <v>1885</v>
      </c>
      <c r="Z46" s="193" t="s">
        <v>23</v>
      </c>
      <c r="AA46" s="193" t="s">
        <v>23</v>
      </c>
      <c r="AB46">
        <f t="shared" si="14"/>
        <v>36</v>
      </c>
    </row>
    <row r="47" spans="1:28" ht="15">
      <c r="A47" s="2">
        <v>1997</v>
      </c>
      <c r="B47" s="183">
        <v>4607</v>
      </c>
      <c r="C47" s="198">
        <v>15180</v>
      </c>
      <c r="D47" s="103">
        <f t="shared" si="7"/>
        <v>0.30349143610013174</v>
      </c>
      <c r="E47" s="121">
        <v>1864</v>
      </c>
      <c r="F47" s="198">
        <v>6540</v>
      </c>
      <c r="G47" s="164">
        <f t="shared" si="8"/>
        <v>0.28501529051987767</v>
      </c>
      <c r="H47" s="183">
        <v>586</v>
      </c>
      <c r="I47" s="198">
        <v>2150</v>
      </c>
      <c r="J47" s="103">
        <f t="shared" si="9"/>
        <v>0.27255813953488373</v>
      </c>
      <c r="K47" s="179">
        <v>10</v>
      </c>
      <c r="L47" s="197">
        <v>47</v>
      </c>
      <c r="M47" s="103">
        <f t="shared" si="10"/>
        <v>0.21276595744680851</v>
      </c>
      <c r="N47" s="185">
        <f t="shared" si="11"/>
        <v>7067</v>
      </c>
      <c r="O47" s="152">
        <f t="shared" si="12"/>
        <v>23917</v>
      </c>
      <c r="P47" s="153">
        <f t="shared" si="13"/>
        <v>0.29548020236651756</v>
      </c>
      <c r="T47" s="191">
        <v>1997</v>
      </c>
      <c r="U47" s="193">
        <v>2</v>
      </c>
      <c r="V47" s="193">
        <v>15180</v>
      </c>
      <c r="W47" s="193">
        <v>45</v>
      </c>
      <c r="X47" s="193">
        <v>6540</v>
      </c>
      <c r="Y47" s="193">
        <v>2150</v>
      </c>
      <c r="Z47" s="193">
        <v>2</v>
      </c>
      <c r="AA47" s="193" t="s">
        <v>23</v>
      </c>
      <c r="AB47">
        <f t="shared" si="14"/>
        <v>47</v>
      </c>
    </row>
    <row r="48" spans="1:28" ht="15">
      <c r="A48" s="2">
        <v>1998</v>
      </c>
      <c r="B48" s="183">
        <v>3307</v>
      </c>
      <c r="C48" s="198">
        <v>14123</v>
      </c>
      <c r="D48" s="103">
        <f t="shared" si="7"/>
        <v>0.23415704878566876</v>
      </c>
      <c r="E48" s="121">
        <v>1869</v>
      </c>
      <c r="F48" s="198">
        <v>7471</v>
      </c>
      <c r="G48" s="164">
        <f t="shared" si="8"/>
        <v>0.2501673136126355</v>
      </c>
      <c r="H48" s="183">
        <v>407</v>
      </c>
      <c r="I48" s="198">
        <v>1695</v>
      </c>
      <c r="J48" s="103">
        <f t="shared" si="9"/>
        <v>0.240117994100295</v>
      </c>
      <c r="K48" s="179">
        <v>10</v>
      </c>
      <c r="L48" s="197">
        <v>19</v>
      </c>
      <c r="M48" s="103">
        <f t="shared" si="10"/>
        <v>0.52631578947368418</v>
      </c>
      <c r="N48" s="185">
        <f t="shared" si="11"/>
        <v>5593</v>
      </c>
      <c r="O48" s="152">
        <f t="shared" si="12"/>
        <v>23308</v>
      </c>
      <c r="P48" s="153">
        <f t="shared" si="13"/>
        <v>0.2399605285738802</v>
      </c>
      <c r="T48" s="191">
        <v>1998</v>
      </c>
      <c r="U48" s="193">
        <v>1</v>
      </c>
      <c r="V48" s="193">
        <v>14123</v>
      </c>
      <c r="W48" s="193">
        <v>18</v>
      </c>
      <c r="X48" s="193">
        <v>7471</v>
      </c>
      <c r="Y48" s="193">
        <v>1695</v>
      </c>
      <c r="Z48" s="193">
        <v>4</v>
      </c>
      <c r="AA48" s="193">
        <v>1</v>
      </c>
      <c r="AB48">
        <f t="shared" si="14"/>
        <v>19</v>
      </c>
    </row>
    <row r="49" spans="1:28" ht="15">
      <c r="A49" s="2">
        <v>1999</v>
      </c>
      <c r="B49" s="183">
        <v>2462</v>
      </c>
      <c r="C49" s="198">
        <v>12054</v>
      </c>
      <c r="D49" s="103">
        <f t="shared" si="7"/>
        <v>0.20424755267960842</v>
      </c>
      <c r="E49" s="121">
        <v>1120</v>
      </c>
      <c r="F49" s="198">
        <v>5383</v>
      </c>
      <c r="G49" s="164">
        <f t="shared" si="8"/>
        <v>0.20806241872561768</v>
      </c>
      <c r="H49" s="183">
        <v>402</v>
      </c>
      <c r="I49" s="198">
        <v>1877</v>
      </c>
      <c r="J49" s="103">
        <f t="shared" si="9"/>
        <v>0.21417155034629728</v>
      </c>
      <c r="K49" s="179">
        <v>4</v>
      </c>
      <c r="L49" s="197">
        <v>34</v>
      </c>
      <c r="M49" s="103">
        <f t="shared" si="10"/>
        <v>0.11764705882352941</v>
      </c>
      <c r="N49" s="185">
        <f t="shared" si="11"/>
        <v>3988</v>
      </c>
      <c r="O49" s="152">
        <f t="shared" si="12"/>
        <v>19348</v>
      </c>
      <c r="P49" s="153">
        <f t="shared" si="13"/>
        <v>0.20611949555509612</v>
      </c>
      <c r="T49" s="191">
        <v>1999</v>
      </c>
      <c r="U49" s="193">
        <v>2</v>
      </c>
      <c r="V49" s="193">
        <v>12054</v>
      </c>
      <c r="W49" s="193">
        <v>32</v>
      </c>
      <c r="X49" s="193">
        <v>5383</v>
      </c>
      <c r="Y49" s="193">
        <v>1877</v>
      </c>
      <c r="Z49" s="193">
        <v>2</v>
      </c>
      <c r="AA49" s="193" t="s">
        <v>23</v>
      </c>
      <c r="AB49">
        <f t="shared" si="14"/>
        <v>34</v>
      </c>
    </row>
    <row r="50" spans="1:28" ht="15">
      <c r="A50" s="2">
        <v>2000</v>
      </c>
      <c r="B50" s="183">
        <v>2175</v>
      </c>
      <c r="C50" s="198">
        <v>12193</v>
      </c>
      <c r="D50" s="103">
        <f t="shared" si="7"/>
        <v>0.17838103830066432</v>
      </c>
      <c r="E50" s="121">
        <v>869</v>
      </c>
      <c r="F50" s="198">
        <v>5285</v>
      </c>
      <c r="G50" s="164">
        <f t="shared" si="8"/>
        <v>0.16442762535477767</v>
      </c>
      <c r="H50" s="183">
        <v>274</v>
      </c>
      <c r="I50" s="198">
        <v>1485</v>
      </c>
      <c r="J50" s="103">
        <f t="shared" si="9"/>
        <v>0.18451178451178452</v>
      </c>
      <c r="K50" s="179">
        <v>7</v>
      </c>
      <c r="L50" s="197">
        <v>34</v>
      </c>
      <c r="M50" s="103">
        <f t="shared" si="10"/>
        <v>0.20588235294117646</v>
      </c>
      <c r="N50" s="185">
        <f t="shared" si="11"/>
        <v>3325</v>
      </c>
      <c r="O50" s="152">
        <f t="shared" si="12"/>
        <v>18997</v>
      </c>
      <c r="P50" s="153">
        <f t="shared" si="13"/>
        <v>0.17502763594251725</v>
      </c>
      <c r="T50" s="191">
        <v>2000</v>
      </c>
      <c r="U50" s="193">
        <v>2</v>
      </c>
      <c r="V50" s="193">
        <v>12193</v>
      </c>
      <c r="W50" s="193">
        <v>32</v>
      </c>
      <c r="X50" s="193">
        <v>5285</v>
      </c>
      <c r="Y50" s="193">
        <v>1485</v>
      </c>
      <c r="Z50" s="193" t="s">
        <v>23</v>
      </c>
      <c r="AA50" s="193" t="s">
        <v>23</v>
      </c>
      <c r="AB50">
        <f t="shared" si="14"/>
        <v>34</v>
      </c>
    </row>
    <row r="51" spans="1:28" ht="15">
      <c r="A51" s="2">
        <v>2001</v>
      </c>
      <c r="B51" s="183">
        <v>1649</v>
      </c>
      <c r="C51" s="198">
        <v>10639</v>
      </c>
      <c r="D51" s="103">
        <f t="shared" si="7"/>
        <v>0.15499577027916159</v>
      </c>
      <c r="E51" s="121">
        <v>947</v>
      </c>
      <c r="F51" s="198">
        <v>6333</v>
      </c>
      <c r="G51" s="164">
        <f t="shared" si="8"/>
        <v>0.14953418600978999</v>
      </c>
      <c r="H51" s="183">
        <v>312</v>
      </c>
      <c r="I51" s="198">
        <v>1909</v>
      </c>
      <c r="J51" s="103">
        <f t="shared" si="9"/>
        <v>0.16343635411210058</v>
      </c>
      <c r="K51" s="179">
        <v>1</v>
      </c>
      <c r="L51" s="197">
        <v>16</v>
      </c>
      <c r="M51" s="103">
        <f t="shared" si="10"/>
        <v>6.25E-2</v>
      </c>
      <c r="N51" s="185">
        <f t="shared" si="11"/>
        <v>2909</v>
      </c>
      <c r="O51" s="152">
        <f t="shared" si="12"/>
        <v>18897</v>
      </c>
      <c r="P51" s="153">
        <f t="shared" si="13"/>
        <v>0.15393977880086787</v>
      </c>
      <c r="T51" s="191">
        <v>2001</v>
      </c>
      <c r="U51" s="193">
        <v>1</v>
      </c>
      <c r="V51" s="193">
        <v>10639</v>
      </c>
      <c r="W51" s="193">
        <v>15</v>
      </c>
      <c r="X51" s="193">
        <v>6333</v>
      </c>
      <c r="Y51" s="193">
        <v>1909</v>
      </c>
      <c r="Z51" s="193">
        <v>2</v>
      </c>
      <c r="AA51" s="193" t="s">
        <v>23</v>
      </c>
      <c r="AB51">
        <f t="shared" si="14"/>
        <v>16</v>
      </c>
    </row>
    <row r="52" spans="1:28" ht="15">
      <c r="A52" s="2">
        <v>2002</v>
      </c>
      <c r="B52" s="183">
        <v>686</v>
      </c>
      <c r="C52" s="198">
        <v>4790</v>
      </c>
      <c r="D52" s="103">
        <f t="shared" si="7"/>
        <v>0.14321503131524008</v>
      </c>
      <c r="E52" s="121">
        <v>376</v>
      </c>
      <c r="F52" s="198">
        <v>3145</v>
      </c>
      <c r="G52" s="164">
        <f t="shared" si="8"/>
        <v>0.11955484896661367</v>
      </c>
      <c r="H52" s="183">
        <v>215</v>
      </c>
      <c r="I52" s="198">
        <v>1247</v>
      </c>
      <c r="J52" s="103">
        <f t="shared" si="9"/>
        <v>0.17241379310344829</v>
      </c>
      <c r="K52" s="179">
        <v>2</v>
      </c>
      <c r="L52" s="197">
        <v>15</v>
      </c>
      <c r="M52" s="103">
        <f t="shared" si="10"/>
        <v>0.13333333333333333</v>
      </c>
      <c r="N52" s="185">
        <f t="shared" si="11"/>
        <v>1279</v>
      </c>
      <c r="O52" s="152">
        <f t="shared" si="12"/>
        <v>9197</v>
      </c>
      <c r="P52" s="153">
        <f t="shared" si="13"/>
        <v>0.13906708709361748</v>
      </c>
      <c r="T52" s="191">
        <v>2002</v>
      </c>
      <c r="U52" s="193">
        <v>1</v>
      </c>
      <c r="V52" s="193">
        <v>4790</v>
      </c>
      <c r="W52" s="193">
        <v>14</v>
      </c>
      <c r="X52" s="193">
        <v>3145</v>
      </c>
      <c r="Y52" s="193">
        <v>1247</v>
      </c>
      <c r="Z52" s="193" t="s">
        <v>23</v>
      </c>
      <c r="AA52" s="193" t="s">
        <v>23</v>
      </c>
      <c r="AB52">
        <f t="shared" si="14"/>
        <v>15</v>
      </c>
    </row>
    <row r="53" spans="1:28" ht="15">
      <c r="A53" s="2">
        <v>2003</v>
      </c>
      <c r="B53" s="183">
        <v>498</v>
      </c>
      <c r="C53" s="198">
        <v>4611</v>
      </c>
      <c r="D53" s="103">
        <f t="shared" si="7"/>
        <v>0.10800260247234873</v>
      </c>
      <c r="E53" s="121">
        <v>196</v>
      </c>
      <c r="F53" s="198">
        <v>2361</v>
      </c>
      <c r="G53" s="164">
        <f t="shared" si="8"/>
        <v>8.3015671325709445E-2</v>
      </c>
      <c r="H53" s="183">
        <v>135</v>
      </c>
      <c r="I53" s="198">
        <v>1341</v>
      </c>
      <c r="J53" s="103">
        <f t="shared" si="9"/>
        <v>0.10067114093959731</v>
      </c>
      <c r="K53" s="179">
        <v>1</v>
      </c>
      <c r="L53" s="197">
        <v>26</v>
      </c>
      <c r="M53" s="103">
        <f>K53/L53</f>
        <v>3.8461538461538464E-2</v>
      </c>
      <c r="N53" s="185">
        <f t="shared" si="11"/>
        <v>830</v>
      </c>
      <c r="O53" s="152">
        <f t="shared" si="12"/>
        <v>8339</v>
      </c>
      <c r="P53" s="153">
        <f t="shared" ref="P53:P58" si="15">N53/O53</f>
        <v>9.9532318023743849E-2</v>
      </c>
      <c r="T53" s="191">
        <v>2003</v>
      </c>
      <c r="U53" s="193">
        <v>18</v>
      </c>
      <c r="V53" s="193">
        <v>4611</v>
      </c>
      <c r="W53" s="193">
        <v>8</v>
      </c>
      <c r="X53" s="193">
        <v>2361</v>
      </c>
      <c r="Y53" s="193">
        <v>1341</v>
      </c>
      <c r="Z53" s="193">
        <v>2</v>
      </c>
      <c r="AA53" s="193" t="s">
        <v>23</v>
      </c>
      <c r="AB53">
        <f t="shared" si="14"/>
        <v>26</v>
      </c>
    </row>
    <row r="54" spans="1:28" ht="15">
      <c r="A54" s="2">
        <v>2004</v>
      </c>
      <c r="B54" s="183">
        <v>110</v>
      </c>
      <c r="C54" s="198">
        <v>1425</v>
      </c>
      <c r="D54" s="103">
        <f t="shared" si="7"/>
        <v>7.7192982456140355E-2</v>
      </c>
      <c r="E54" s="121">
        <v>47</v>
      </c>
      <c r="F54" s="198">
        <v>691</v>
      </c>
      <c r="G54" s="164">
        <f t="shared" si="8"/>
        <v>6.8017366136034735E-2</v>
      </c>
      <c r="H54" s="183">
        <v>37</v>
      </c>
      <c r="I54" s="198">
        <v>389</v>
      </c>
      <c r="J54" s="103">
        <f t="shared" si="9"/>
        <v>9.5115681233933158E-2</v>
      </c>
      <c r="K54" s="179">
        <v>0</v>
      </c>
      <c r="L54" s="197">
        <v>2</v>
      </c>
      <c r="M54" s="103">
        <f>K54/L54</f>
        <v>0</v>
      </c>
      <c r="N54" s="185">
        <f t="shared" si="11"/>
        <v>194</v>
      </c>
      <c r="O54" s="152">
        <f t="shared" si="12"/>
        <v>2507</v>
      </c>
      <c r="P54" s="153">
        <f t="shared" si="15"/>
        <v>7.7383326685281209E-2</v>
      </c>
      <c r="T54" s="191">
        <v>2004</v>
      </c>
      <c r="U54" s="193" t="s">
        <v>23</v>
      </c>
      <c r="V54" s="193">
        <v>1425</v>
      </c>
      <c r="W54" s="193">
        <v>2</v>
      </c>
      <c r="X54" s="193">
        <v>691</v>
      </c>
      <c r="Y54" s="193">
        <v>389</v>
      </c>
      <c r="Z54" s="193" t="s">
        <v>23</v>
      </c>
      <c r="AA54" s="193" t="s">
        <v>23</v>
      </c>
      <c r="AB54">
        <f t="shared" si="14"/>
        <v>2</v>
      </c>
    </row>
    <row r="55" spans="1:28" ht="15">
      <c r="A55" s="2">
        <v>2005</v>
      </c>
      <c r="B55" s="183">
        <v>44</v>
      </c>
      <c r="C55" s="198">
        <v>918</v>
      </c>
      <c r="D55" s="103">
        <f t="shared" si="7"/>
        <v>4.793028322440087E-2</v>
      </c>
      <c r="E55" s="121">
        <v>15</v>
      </c>
      <c r="F55" s="198">
        <v>361</v>
      </c>
      <c r="G55" s="164">
        <f t="shared" si="8"/>
        <v>4.1551246537396121E-2</v>
      </c>
      <c r="H55" s="183">
        <v>8</v>
      </c>
      <c r="I55" s="198">
        <v>178</v>
      </c>
      <c r="J55" s="103">
        <f t="shared" si="9"/>
        <v>4.49438202247191E-2</v>
      </c>
      <c r="K55" s="179">
        <v>0</v>
      </c>
      <c r="L55" s="197">
        <v>0</v>
      </c>
      <c r="M55" s="103">
        <v>0</v>
      </c>
      <c r="N55" s="185">
        <f t="shared" si="11"/>
        <v>67</v>
      </c>
      <c r="O55" s="152">
        <f t="shared" si="12"/>
        <v>1457</v>
      </c>
      <c r="P55" s="153">
        <f t="shared" si="15"/>
        <v>4.598490048043926E-2</v>
      </c>
      <c r="T55" s="191">
        <v>2005</v>
      </c>
      <c r="U55" s="193" t="s">
        <v>23</v>
      </c>
      <c r="V55" s="193">
        <v>918</v>
      </c>
      <c r="W55" s="193" t="s">
        <v>23</v>
      </c>
      <c r="X55" s="193">
        <v>361</v>
      </c>
      <c r="Y55" s="193">
        <v>178</v>
      </c>
      <c r="Z55" s="193" t="s">
        <v>23</v>
      </c>
      <c r="AA55" s="193" t="s">
        <v>23</v>
      </c>
      <c r="AB55">
        <f t="shared" si="14"/>
        <v>0</v>
      </c>
    </row>
    <row r="56" spans="1:28" ht="15">
      <c r="A56" s="177">
        <v>2006</v>
      </c>
      <c r="B56" s="183">
        <v>11</v>
      </c>
      <c r="C56" s="198">
        <v>345</v>
      </c>
      <c r="D56" s="103">
        <f t="shared" si="7"/>
        <v>3.1884057971014491E-2</v>
      </c>
      <c r="E56" s="121">
        <v>2</v>
      </c>
      <c r="F56" s="198">
        <v>155</v>
      </c>
      <c r="G56" s="164">
        <f t="shared" si="8"/>
        <v>1.2903225806451613E-2</v>
      </c>
      <c r="H56" s="183">
        <v>7</v>
      </c>
      <c r="I56" s="198">
        <v>90</v>
      </c>
      <c r="J56" s="103">
        <f t="shared" si="9"/>
        <v>7.7777777777777779E-2</v>
      </c>
      <c r="K56" s="179">
        <v>0</v>
      </c>
      <c r="L56" s="197">
        <v>1</v>
      </c>
      <c r="M56" s="103">
        <f>K56/L56</f>
        <v>0</v>
      </c>
      <c r="N56" s="185">
        <f t="shared" si="11"/>
        <v>20</v>
      </c>
      <c r="O56" s="152">
        <f t="shared" si="12"/>
        <v>591</v>
      </c>
      <c r="P56" s="153">
        <f t="shared" si="15"/>
        <v>3.3840947546531303E-2</v>
      </c>
      <c r="T56" s="191">
        <v>2006</v>
      </c>
      <c r="U56" s="193">
        <v>1</v>
      </c>
      <c r="V56" s="193">
        <v>345</v>
      </c>
      <c r="W56" s="193" t="s">
        <v>23</v>
      </c>
      <c r="X56" s="193">
        <v>155</v>
      </c>
      <c r="Y56" s="193">
        <v>90</v>
      </c>
      <c r="Z56" s="193" t="s">
        <v>23</v>
      </c>
      <c r="AA56" s="193" t="s">
        <v>23</v>
      </c>
      <c r="AB56">
        <f t="shared" si="14"/>
        <v>1</v>
      </c>
    </row>
    <row r="57" spans="1:28" ht="15.75" thickBot="1">
      <c r="A57" s="2">
        <v>2007</v>
      </c>
      <c r="B57" s="202">
        <v>1</v>
      </c>
      <c r="C57" s="203">
        <v>21</v>
      </c>
      <c r="D57" s="104">
        <f t="shared" si="7"/>
        <v>4.7619047619047616E-2</v>
      </c>
      <c r="E57" s="205">
        <v>0</v>
      </c>
      <c r="F57" s="203">
        <v>1</v>
      </c>
      <c r="G57" s="165">
        <f t="shared" si="8"/>
        <v>0</v>
      </c>
      <c r="H57" s="202">
        <v>0</v>
      </c>
      <c r="I57" s="203">
        <v>3</v>
      </c>
      <c r="J57" s="104">
        <f t="shared" si="9"/>
        <v>0</v>
      </c>
      <c r="K57" s="204">
        <v>0</v>
      </c>
      <c r="L57" s="200">
        <v>0</v>
      </c>
      <c r="M57" s="104">
        <v>0</v>
      </c>
      <c r="N57" s="186">
        <f>B57+E57+H57+K57</f>
        <v>1</v>
      </c>
      <c r="O57" s="154">
        <f>C57+F57+I57+L57</f>
        <v>25</v>
      </c>
      <c r="P57" s="155">
        <f t="shared" si="15"/>
        <v>0.04</v>
      </c>
      <c r="T57" s="191">
        <v>2007</v>
      </c>
      <c r="U57" s="193" t="s">
        <v>23</v>
      </c>
      <c r="V57" s="193">
        <v>21</v>
      </c>
      <c r="W57" s="193" t="s">
        <v>23</v>
      </c>
      <c r="X57" s="193">
        <v>1</v>
      </c>
      <c r="Y57" s="193">
        <v>3</v>
      </c>
      <c r="Z57" s="193" t="s">
        <v>23</v>
      </c>
      <c r="AA57" s="193" t="s">
        <v>23</v>
      </c>
      <c r="AB57">
        <f t="shared" si="14"/>
        <v>0</v>
      </c>
    </row>
    <row r="58" spans="1:28" ht="16.5" thickBot="1">
      <c r="A58" s="108" t="s">
        <v>6</v>
      </c>
      <c r="B58" s="169">
        <f>SUM(B34:B57)</f>
        <v>31718</v>
      </c>
      <c r="C58" s="166">
        <f>SUM(C34:C57)</f>
        <v>120372</v>
      </c>
      <c r="D58" s="167">
        <f>B58/C58</f>
        <v>0.26349981723324362</v>
      </c>
      <c r="E58" s="169">
        <f>SUM(E34:E57)</f>
        <v>13011</v>
      </c>
      <c r="F58" s="166">
        <f>SUM(F34:F57)</f>
        <v>53253</v>
      </c>
      <c r="G58" s="167">
        <f t="shared" si="8"/>
        <v>0.24432426342177904</v>
      </c>
      <c r="H58" s="169">
        <f>SUM(H34:H57)</f>
        <v>4622</v>
      </c>
      <c r="I58" s="166">
        <f>SUM(I34:I57)</f>
        <v>18597</v>
      </c>
      <c r="J58" s="167">
        <f t="shared" si="9"/>
        <v>0.24853470989944615</v>
      </c>
      <c r="K58" s="169">
        <f>SUM(K34:K57)</f>
        <v>520</v>
      </c>
      <c r="L58" s="166">
        <f>SUM(L34:L57)</f>
        <v>1272</v>
      </c>
      <c r="M58" s="168">
        <f>K58/L58</f>
        <v>0.4088050314465409</v>
      </c>
      <c r="N58" s="188">
        <f>SUM(N34:N57)</f>
        <v>49871</v>
      </c>
      <c r="O58" s="189">
        <f>SUM(O34:O57)</f>
        <v>193494</v>
      </c>
      <c r="P58" s="160">
        <f t="shared" si="15"/>
        <v>0.25773925806484954</v>
      </c>
      <c r="U58">
        <f t="shared" ref="U58:AA58" si="16">SUM(U34:U57)</f>
        <v>256</v>
      </c>
      <c r="V58">
        <f t="shared" si="16"/>
        <v>120372</v>
      </c>
      <c r="W58">
        <f t="shared" si="16"/>
        <v>1016</v>
      </c>
      <c r="X58">
        <f t="shared" si="16"/>
        <v>53253</v>
      </c>
      <c r="Y58">
        <f t="shared" si="16"/>
        <v>18597</v>
      </c>
      <c r="Z58">
        <f t="shared" si="16"/>
        <v>12</v>
      </c>
      <c r="AA58">
        <f t="shared" si="16"/>
        <v>1</v>
      </c>
      <c r="AB58">
        <f t="shared" si="14"/>
        <v>1272</v>
      </c>
    </row>
  </sheetData>
  <mergeCells count="12">
    <mergeCell ref="K1:M1"/>
    <mergeCell ref="N1:P1"/>
    <mergeCell ref="A1:A2"/>
    <mergeCell ref="B1:D1"/>
    <mergeCell ref="E1:G1"/>
    <mergeCell ref="H1:J1"/>
    <mergeCell ref="K32:M32"/>
    <mergeCell ref="N32:P32"/>
    <mergeCell ref="A32:A33"/>
    <mergeCell ref="B32:D32"/>
    <mergeCell ref="E32:G32"/>
    <mergeCell ref="H32:J32"/>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W34"/>
  <sheetViews>
    <sheetView zoomScale="80" zoomScaleNormal="80" workbookViewId="0"/>
  </sheetViews>
  <sheetFormatPr defaultRowHeight="12.75"/>
  <cols>
    <col min="1" max="1" width="10.140625" style="37" customWidth="1"/>
    <col min="2" max="2" width="10.85546875" style="37" bestFit="1" customWidth="1"/>
    <col min="3" max="3" width="8.140625" style="37" bestFit="1" customWidth="1"/>
    <col min="4" max="5" width="10.85546875" style="37" bestFit="1" customWidth="1"/>
    <col min="6" max="6" width="8" style="37" bestFit="1" customWidth="1"/>
    <col min="7" max="8" width="10.85546875" style="37" bestFit="1" customWidth="1"/>
    <col min="9" max="9" width="8" style="37" bestFit="1" customWidth="1"/>
    <col min="10" max="11" width="10.85546875" style="37" bestFit="1" customWidth="1"/>
    <col min="12" max="12" width="8" style="37" bestFit="1" customWidth="1"/>
    <col min="13" max="14" width="10.85546875" style="37" bestFit="1" customWidth="1"/>
    <col min="15" max="15" width="8" style="37" bestFit="1" customWidth="1"/>
    <col min="16" max="17" width="10.85546875" style="37" bestFit="1" customWidth="1"/>
    <col min="18" max="18" width="8" style="37" bestFit="1" customWidth="1"/>
    <col min="19" max="20" width="10.85546875" style="37" bestFit="1" customWidth="1"/>
    <col min="21" max="21" width="10.140625" style="37" customWidth="1"/>
    <col min="22" max="22" width="10.85546875" style="37" bestFit="1" customWidth="1"/>
    <col min="23" max="23" width="10.42578125" style="37" customWidth="1"/>
    <col min="24" max="16384" width="9.140625" style="37"/>
  </cols>
  <sheetData>
    <row r="1" spans="1:22" ht="26.25">
      <c r="A1" s="219" t="s">
        <v>355</v>
      </c>
    </row>
    <row r="2" spans="1:22" ht="18">
      <c r="A2" s="32" t="s">
        <v>107</v>
      </c>
      <c r="Q2" s="33"/>
    </row>
    <row r="3" spans="1:22" ht="14.25">
      <c r="A3" s="36"/>
      <c r="Q3" s="33"/>
    </row>
    <row r="4" spans="1:22" ht="12.75" customHeight="1">
      <c r="A4" s="605" t="s">
        <v>188</v>
      </c>
      <c r="B4" s="605"/>
      <c r="C4" s="605"/>
      <c r="D4" s="605"/>
      <c r="E4" s="605"/>
      <c r="F4" s="605"/>
      <c r="G4" s="605"/>
      <c r="H4" s="605"/>
      <c r="I4" s="605"/>
      <c r="J4" s="605"/>
      <c r="K4" s="605"/>
      <c r="L4" s="605"/>
      <c r="M4" s="605"/>
      <c r="N4" s="605"/>
      <c r="O4" s="605"/>
      <c r="P4" s="605"/>
      <c r="Q4" s="605"/>
      <c r="R4" s="605"/>
      <c r="S4" s="605"/>
      <c r="T4" s="605"/>
      <c r="U4" s="605"/>
      <c r="V4" s="605"/>
    </row>
    <row r="5" spans="1:22" ht="12.75" customHeight="1">
      <c r="A5" s="605"/>
      <c r="B5" s="605"/>
      <c r="C5" s="605"/>
      <c r="D5" s="605"/>
      <c r="E5" s="605"/>
      <c r="F5" s="605"/>
      <c r="G5" s="605"/>
      <c r="H5" s="605"/>
      <c r="I5" s="605"/>
      <c r="J5" s="605"/>
      <c r="K5" s="605"/>
      <c r="L5" s="605"/>
      <c r="M5" s="605"/>
      <c r="N5" s="605"/>
      <c r="O5" s="605"/>
      <c r="P5" s="605"/>
      <c r="Q5" s="605"/>
      <c r="R5" s="605"/>
      <c r="S5" s="605"/>
      <c r="T5" s="605"/>
      <c r="U5" s="605"/>
      <c r="V5" s="605"/>
    </row>
    <row r="6" spans="1:22" ht="12.75" customHeight="1">
      <c r="A6" s="605"/>
      <c r="B6" s="605"/>
      <c r="C6" s="605"/>
      <c r="D6" s="605"/>
      <c r="E6" s="605"/>
      <c r="F6" s="605"/>
      <c r="G6" s="605"/>
      <c r="H6" s="605"/>
      <c r="I6" s="605"/>
      <c r="J6" s="605"/>
      <c r="K6" s="605"/>
      <c r="L6" s="605"/>
      <c r="M6" s="605"/>
      <c r="N6" s="605"/>
      <c r="O6" s="605"/>
      <c r="P6" s="605"/>
      <c r="Q6" s="605"/>
      <c r="R6" s="605"/>
      <c r="S6" s="605"/>
      <c r="T6" s="605"/>
      <c r="U6" s="605"/>
      <c r="V6" s="605"/>
    </row>
    <row r="7" spans="1:22" ht="12.75" customHeight="1">
      <c r="A7" s="605"/>
      <c r="B7" s="605"/>
      <c r="C7" s="605"/>
      <c r="D7" s="605"/>
      <c r="E7" s="605"/>
      <c r="F7" s="605"/>
      <c r="G7" s="605"/>
      <c r="H7" s="605"/>
      <c r="I7" s="605"/>
      <c r="J7" s="605"/>
      <c r="K7" s="605"/>
      <c r="L7" s="605"/>
      <c r="M7" s="605"/>
      <c r="N7" s="605"/>
      <c r="O7" s="605"/>
      <c r="P7" s="605"/>
      <c r="Q7" s="605"/>
      <c r="R7" s="605"/>
      <c r="S7" s="605"/>
      <c r="T7" s="605"/>
      <c r="U7" s="605"/>
      <c r="V7" s="605"/>
    </row>
    <row r="8" spans="1:22" ht="20.25" customHeight="1">
      <c r="A8" s="605"/>
      <c r="B8" s="605"/>
      <c r="C8" s="605"/>
      <c r="D8" s="605"/>
      <c r="E8" s="605"/>
      <c r="F8" s="605"/>
      <c r="G8" s="605"/>
      <c r="H8" s="605"/>
      <c r="I8" s="605"/>
      <c r="J8" s="605"/>
      <c r="K8" s="605"/>
      <c r="L8" s="605"/>
      <c r="M8" s="605"/>
      <c r="N8" s="605"/>
      <c r="O8" s="605"/>
      <c r="P8" s="605"/>
      <c r="Q8" s="605"/>
      <c r="R8" s="605"/>
      <c r="S8" s="605"/>
      <c r="T8" s="605"/>
      <c r="U8" s="605"/>
      <c r="V8" s="605"/>
    </row>
    <row r="9" spans="1:22" ht="12.75" customHeight="1">
      <c r="Q9" s="33"/>
    </row>
    <row r="10" spans="1:22" ht="12.75" customHeight="1"/>
    <row r="11" spans="1:22" ht="12.75" customHeight="1" thickBot="1"/>
    <row r="12" spans="1:22" ht="12.75" customHeight="1">
      <c r="A12" s="573" t="s">
        <v>7</v>
      </c>
      <c r="B12" s="586" t="s">
        <v>12</v>
      </c>
      <c r="C12" s="587"/>
      <c r="D12" s="588"/>
      <c r="E12" s="586" t="s">
        <v>101</v>
      </c>
      <c r="F12" s="587"/>
      <c r="G12" s="588"/>
      <c r="H12" s="586" t="s">
        <v>103</v>
      </c>
      <c r="I12" s="587"/>
      <c r="J12" s="588"/>
      <c r="K12" s="586" t="s">
        <v>100</v>
      </c>
      <c r="L12" s="587"/>
      <c r="M12" s="588"/>
      <c r="N12" s="586" t="s">
        <v>102</v>
      </c>
      <c r="O12" s="587"/>
      <c r="P12" s="588"/>
      <c r="Q12" s="586" t="s">
        <v>104</v>
      </c>
      <c r="R12" s="587"/>
      <c r="S12" s="588"/>
      <c r="T12" s="586" t="s">
        <v>6</v>
      </c>
      <c r="U12" s="587"/>
      <c r="V12" s="588"/>
    </row>
    <row r="13" spans="1:22" s="174" customFormat="1" ht="26.25" thickBot="1">
      <c r="A13" s="574"/>
      <c r="B13" s="225" t="s">
        <v>145</v>
      </c>
      <c r="C13" s="226" t="s">
        <v>110</v>
      </c>
      <c r="D13" s="227" t="s">
        <v>146</v>
      </c>
      <c r="E13" s="225" t="s">
        <v>145</v>
      </c>
      <c r="F13" s="226" t="s">
        <v>110</v>
      </c>
      <c r="G13" s="227" t="s">
        <v>146</v>
      </c>
      <c r="H13" s="225" t="s">
        <v>145</v>
      </c>
      <c r="I13" s="226" t="s">
        <v>110</v>
      </c>
      <c r="J13" s="227" t="s">
        <v>146</v>
      </c>
      <c r="K13" s="225" t="s">
        <v>145</v>
      </c>
      <c r="L13" s="226" t="s">
        <v>110</v>
      </c>
      <c r="M13" s="227" t="s">
        <v>146</v>
      </c>
      <c r="N13" s="225" t="s">
        <v>145</v>
      </c>
      <c r="O13" s="226" t="s">
        <v>110</v>
      </c>
      <c r="P13" s="227" t="s">
        <v>146</v>
      </c>
      <c r="Q13" s="225" t="s">
        <v>145</v>
      </c>
      <c r="R13" s="226" t="s">
        <v>110</v>
      </c>
      <c r="S13" s="227" t="s">
        <v>146</v>
      </c>
      <c r="T13" s="225" t="s">
        <v>145</v>
      </c>
      <c r="U13" s="226" t="s">
        <v>110</v>
      </c>
      <c r="V13" s="227" t="s">
        <v>146</v>
      </c>
    </row>
    <row r="14" spans="1:22" ht="12.75" customHeight="1">
      <c r="A14" s="306">
        <v>2003</v>
      </c>
      <c r="B14" s="308">
        <v>1</v>
      </c>
      <c r="C14" s="309">
        <v>12102</v>
      </c>
      <c r="D14" s="296">
        <f t="shared" ref="D14:D29" si="0">IF(C14=0, "NA", B14/C14)</f>
        <v>8.2630970087588831E-5</v>
      </c>
      <c r="E14" s="308">
        <v>0</v>
      </c>
      <c r="F14" s="308">
        <v>11534</v>
      </c>
      <c r="G14" s="296">
        <f t="shared" ref="G14:G29" si="1">IF(F14=0, "NA", E14/F14)</f>
        <v>0</v>
      </c>
      <c r="H14" s="308"/>
      <c r="I14" s="309"/>
      <c r="J14" s="296"/>
      <c r="K14" s="308">
        <v>0</v>
      </c>
      <c r="L14" s="309">
        <v>17</v>
      </c>
      <c r="M14" s="296">
        <f t="shared" ref="M14:M29" si="2">IF(L14=0, "NA", K14/L14)</f>
        <v>0</v>
      </c>
      <c r="N14" s="308">
        <v>0</v>
      </c>
      <c r="O14" s="309"/>
      <c r="P14" s="296" t="s">
        <v>191</v>
      </c>
      <c r="Q14" s="308"/>
      <c r="R14" s="309"/>
      <c r="S14" s="296"/>
      <c r="T14" s="308">
        <f>SUM(Q14,N14,K14,H14,E14,B14)</f>
        <v>1</v>
      </c>
      <c r="U14" s="309">
        <f>SUM(R14,O14,L14,I14,F14,C14)</f>
        <v>23653</v>
      </c>
      <c r="V14" s="296">
        <f>IF(U14=0, "NA", T14/U14)</f>
        <v>4.2277935145647484E-5</v>
      </c>
    </row>
    <row r="15" spans="1:22" ht="12.75" customHeight="1">
      <c r="A15" s="306">
        <v>2004</v>
      </c>
      <c r="B15" s="310">
        <v>1</v>
      </c>
      <c r="C15" s="307">
        <v>10734</v>
      </c>
      <c r="D15" s="295">
        <f t="shared" si="0"/>
        <v>9.3161915408980806E-5</v>
      </c>
      <c r="E15" s="310">
        <v>2</v>
      </c>
      <c r="F15" s="310">
        <v>12555</v>
      </c>
      <c r="G15" s="295">
        <f t="shared" si="1"/>
        <v>1.5929908403026683E-4</v>
      </c>
      <c r="H15" s="310"/>
      <c r="I15" s="307"/>
      <c r="J15" s="295"/>
      <c r="K15" s="310">
        <v>0</v>
      </c>
      <c r="L15" s="307">
        <v>21</v>
      </c>
      <c r="M15" s="295">
        <f t="shared" si="2"/>
        <v>0</v>
      </c>
      <c r="N15" s="310">
        <v>0</v>
      </c>
      <c r="O15" s="307"/>
      <c r="P15" s="295" t="str">
        <f t="shared" ref="P15:P29" si="3">IF(O15=0, "NA", N15/O15)</f>
        <v>NA</v>
      </c>
      <c r="Q15" s="310"/>
      <c r="R15" s="307"/>
      <c r="S15" s="295"/>
      <c r="T15" s="310">
        <f>SUM(Q15,N15,K15,H15,E15,B15)</f>
        <v>3</v>
      </c>
      <c r="U15" s="307">
        <f>SUM(R15,O15,L15,I15,F15,C15)</f>
        <v>23310</v>
      </c>
      <c r="V15" s="295">
        <f>IF(U15=0, "NA", T15/U15)</f>
        <v>1.2870012870012869E-4</v>
      </c>
    </row>
    <row r="16" spans="1:22" ht="12.75" customHeight="1">
      <c r="A16" s="306">
        <v>2005</v>
      </c>
      <c r="B16" s="310">
        <v>0</v>
      </c>
      <c r="C16" s="307">
        <v>10567</v>
      </c>
      <c r="D16" s="295">
        <f t="shared" si="0"/>
        <v>0</v>
      </c>
      <c r="E16" s="310">
        <v>1</v>
      </c>
      <c r="F16" s="310">
        <v>11442</v>
      </c>
      <c r="G16" s="295">
        <f t="shared" si="1"/>
        <v>8.7397308162908579E-5</v>
      </c>
      <c r="H16" s="310"/>
      <c r="I16" s="307"/>
      <c r="J16" s="295"/>
      <c r="K16" s="310">
        <v>0</v>
      </c>
      <c r="L16" s="307">
        <v>20</v>
      </c>
      <c r="M16" s="295">
        <f t="shared" si="2"/>
        <v>0</v>
      </c>
      <c r="N16" s="310">
        <v>0</v>
      </c>
      <c r="O16" s="307">
        <v>2</v>
      </c>
      <c r="P16" s="295">
        <f t="shared" si="3"/>
        <v>0</v>
      </c>
      <c r="Q16" s="310"/>
      <c r="R16" s="307"/>
      <c r="S16" s="295"/>
      <c r="T16" s="310">
        <f t="shared" ref="T16:U29" si="4">SUM(Q16,N16,K16,H16,E16,B16)</f>
        <v>1</v>
      </c>
      <c r="U16" s="307">
        <f t="shared" si="4"/>
        <v>22031</v>
      </c>
      <c r="V16" s="295">
        <f t="shared" ref="V16:V29" si="5">IF(U16=0, "NA", T16/U16)</f>
        <v>4.5390585992465161E-5</v>
      </c>
    </row>
    <row r="17" spans="1:23" ht="12.75" customHeight="1">
      <c r="A17" s="306">
        <v>2006</v>
      </c>
      <c r="B17" s="310">
        <v>0</v>
      </c>
      <c r="C17" s="307">
        <v>9670</v>
      </c>
      <c r="D17" s="295">
        <f t="shared" si="0"/>
        <v>0</v>
      </c>
      <c r="E17" s="310">
        <v>3</v>
      </c>
      <c r="F17" s="310">
        <v>9447</v>
      </c>
      <c r="G17" s="295">
        <f t="shared" si="1"/>
        <v>3.1756113051762465E-4</v>
      </c>
      <c r="H17" s="310"/>
      <c r="I17" s="307"/>
      <c r="J17" s="295"/>
      <c r="K17" s="310">
        <v>0</v>
      </c>
      <c r="L17" s="307">
        <v>19</v>
      </c>
      <c r="M17" s="295">
        <f t="shared" si="2"/>
        <v>0</v>
      </c>
      <c r="N17" s="310">
        <v>0</v>
      </c>
      <c r="O17" s="307">
        <v>2</v>
      </c>
      <c r="P17" s="295">
        <f t="shared" si="3"/>
        <v>0</v>
      </c>
      <c r="Q17" s="310"/>
      <c r="R17" s="307"/>
      <c r="S17" s="295"/>
      <c r="T17" s="310">
        <f t="shared" si="4"/>
        <v>3</v>
      </c>
      <c r="U17" s="307">
        <f t="shared" si="4"/>
        <v>19138</v>
      </c>
      <c r="V17" s="295">
        <f t="shared" si="5"/>
        <v>1.5675619186957885E-4</v>
      </c>
    </row>
    <row r="18" spans="1:23" ht="12.75" customHeight="1">
      <c r="A18" s="306">
        <v>2007</v>
      </c>
      <c r="B18" s="310">
        <v>1</v>
      </c>
      <c r="C18" s="307">
        <v>8309</v>
      </c>
      <c r="D18" s="295">
        <f t="shared" si="0"/>
        <v>1.2035142616440005E-4</v>
      </c>
      <c r="E18" s="310">
        <v>1</v>
      </c>
      <c r="F18" s="310">
        <v>7717</v>
      </c>
      <c r="G18" s="295">
        <f t="shared" si="1"/>
        <v>1.295840352468576E-4</v>
      </c>
      <c r="H18" s="310"/>
      <c r="I18" s="307"/>
      <c r="J18" s="295"/>
      <c r="K18" s="310">
        <v>0</v>
      </c>
      <c r="L18" s="307">
        <v>5</v>
      </c>
      <c r="M18" s="295">
        <f t="shared" si="2"/>
        <v>0</v>
      </c>
      <c r="N18" s="310">
        <v>0</v>
      </c>
      <c r="O18" s="307">
        <v>9</v>
      </c>
      <c r="P18" s="295">
        <f t="shared" si="3"/>
        <v>0</v>
      </c>
      <c r="Q18" s="310">
        <v>0</v>
      </c>
      <c r="R18" s="307">
        <v>261</v>
      </c>
      <c r="S18" s="295">
        <f t="shared" ref="S18:S29" si="6">IF(R18=0, "NA", Q18/R18)</f>
        <v>0</v>
      </c>
      <c r="T18" s="310">
        <f t="shared" si="4"/>
        <v>2</v>
      </c>
      <c r="U18" s="307">
        <f t="shared" si="4"/>
        <v>16301</v>
      </c>
      <c r="V18" s="295">
        <f t="shared" si="5"/>
        <v>1.2269185939512914E-4</v>
      </c>
    </row>
    <row r="19" spans="1:23" ht="12.75" customHeight="1">
      <c r="A19" s="306">
        <v>2008</v>
      </c>
      <c r="B19" s="310">
        <v>2</v>
      </c>
      <c r="C19" s="307">
        <v>6952</v>
      </c>
      <c r="D19" s="295">
        <f t="shared" si="0"/>
        <v>2.8768699654775604E-4</v>
      </c>
      <c r="E19" s="310">
        <v>0</v>
      </c>
      <c r="F19" s="310">
        <v>6548</v>
      </c>
      <c r="G19" s="295">
        <f t="shared" si="1"/>
        <v>0</v>
      </c>
      <c r="H19" s="310">
        <v>0</v>
      </c>
      <c r="I19" s="307">
        <v>1030</v>
      </c>
      <c r="J19" s="295">
        <f t="shared" ref="J19:J29" si="7">IF(I19=0, "NA", H19/I19)</f>
        <v>0</v>
      </c>
      <c r="K19" s="310">
        <v>0</v>
      </c>
      <c r="L19" s="307">
        <v>3</v>
      </c>
      <c r="M19" s="295">
        <f t="shared" si="2"/>
        <v>0</v>
      </c>
      <c r="N19" s="310">
        <v>0</v>
      </c>
      <c r="O19" s="307">
        <v>4</v>
      </c>
      <c r="P19" s="295">
        <f t="shared" si="3"/>
        <v>0</v>
      </c>
      <c r="Q19" s="310">
        <v>0</v>
      </c>
      <c r="R19" s="307">
        <v>337</v>
      </c>
      <c r="S19" s="295">
        <f t="shared" si="6"/>
        <v>0</v>
      </c>
      <c r="T19" s="310">
        <f t="shared" si="4"/>
        <v>2</v>
      </c>
      <c r="U19" s="307">
        <f t="shared" si="4"/>
        <v>14874</v>
      </c>
      <c r="V19" s="295">
        <f t="shared" si="5"/>
        <v>1.344628210299852E-4</v>
      </c>
    </row>
    <row r="20" spans="1:23" ht="12.75" customHeight="1">
      <c r="A20" s="306">
        <v>2009</v>
      </c>
      <c r="B20" s="310">
        <v>1</v>
      </c>
      <c r="C20" s="307">
        <v>4813</v>
      </c>
      <c r="D20" s="295">
        <f t="shared" si="0"/>
        <v>2.0777062123415748E-4</v>
      </c>
      <c r="E20" s="310">
        <v>1</v>
      </c>
      <c r="F20" s="310">
        <v>3847</v>
      </c>
      <c r="G20" s="295">
        <f t="shared" si="1"/>
        <v>2.599428125812321E-4</v>
      </c>
      <c r="H20" s="310">
        <v>0</v>
      </c>
      <c r="I20" s="307">
        <v>664</v>
      </c>
      <c r="J20" s="295">
        <f t="shared" si="7"/>
        <v>0</v>
      </c>
      <c r="K20" s="310">
        <v>0</v>
      </c>
      <c r="L20" s="307">
        <v>40</v>
      </c>
      <c r="M20" s="295">
        <f t="shared" si="2"/>
        <v>0</v>
      </c>
      <c r="N20" s="310">
        <v>0</v>
      </c>
      <c r="O20" s="307">
        <v>33</v>
      </c>
      <c r="P20" s="295">
        <f t="shared" si="3"/>
        <v>0</v>
      </c>
      <c r="Q20" s="310">
        <v>0</v>
      </c>
      <c r="R20" s="307">
        <v>117</v>
      </c>
      <c r="S20" s="295">
        <f t="shared" si="6"/>
        <v>0</v>
      </c>
      <c r="T20" s="310">
        <f t="shared" si="4"/>
        <v>2</v>
      </c>
      <c r="U20" s="307">
        <f t="shared" si="4"/>
        <v>9514</v>
      </c>
      <c r="V20" s="295">
        <f t="shared" si="5"/>
        <v>2.1021652301870928E-4</v>
      </c>
    </row>
    <row r="21" spans="1:23" ht="12.75" customHeight="1">
      <c r="A21" s="306">
        <v>2010</v>
      </c>
      <c r="B21" s="310">
        <v>0</v>
      </c>
      <c r="C21" s="307">
        <v>4616</v>
      </c>
      <c r="D21" s="295">
        <f t="shared" si="0"/>
        <v>0</v>
      </c>
      <c r="E21" s="310">
        <v>0</v>
      </c>
      <c r="F21" s="310">
        <v>4268</v>
      </c>
      <c r="G21" s="295">
        <f t="shared" si="1"/>
        <v>0</v>
      </c>
      <c r="H21" s="310">
        <v>0</v>
      </c>
      <c r="I21" s="307">
        <v>575</v>
      </c>
      <c r="J21" s="295">
        <f t="shared" si="7"/>
        <v>0</v>
      </c>
      <c r="K21" s="310">
        <v>0</v>
      </c>
      <c r="L21" s="307">
        <v>108</v>
      </c>
      <c r="M21" s="295">
        <f t="shared" si="2"/>
        <v>0</v>
      </c>
      <c r="N21" s="310">
        <v>0</v>
      </c>
      <c r="O21" s="307">
        <v>55</v>
      </c>
      <c r="P21" s="295">
        <f t="shared" si="3"/>
        <v>0</v>
      </c>
      <c r="Q21" s="310">
        <v>0</v>
      </c>
      <c r="R21" s="307">
        <v>122</v>
      </c>
      <c r="S21" s="295">
        <f t="shared" si="6"/>
        <v>0</v>
      </c>
      <c r="T21" s="310">
        <f t="shared" si="4"/>
        <v>0</v>
      </c>
      <c r="U21" s="307">
        <f t="shared" si="4"/>
        <v>9744</v>
      </c>
      <c r="V21" s="295">
        <f t="shared" si="5"/>
        <v>0</v>
      </c>
    </row>
    <row r="22" spans="1:23" ht="12.75" customHeight="1">
      <c r="A22" s="306">
        <v>2011</v>
      </c>
      <c r="B22" s="310">
        <v>0</v>
      </c>
      <c r="C22" s="307">
        <v>3903</v>
      </c>
      <c r="D22" s="295">
        <f t="shared" si="0"/>
        <v>0</v>
      </c>
      <c r="E22" s="310">
        <v>0</v>
      </c>
      <c r="F22" s="310">
        <v>4355</v>
      </c>
      <c r="G22" s="295">
        <f t="shared" si="1"/>
        <v>0</v>
      </c>
      <c r="H22" s="310">
        <v>0</v>
      </c>
      <c r="I22" s="307">
        <v>828</v>
      </c>
      <c r="J22" s="295">
        <f t="shared" si="7"/>
        <v>0</v>
      </c>
      <c r="K22" s="310">
        <v>0</v>
      </c>
      <c r="L22" s="307">
        <v>80</v>
      </c>
      <c r="M22" s="295">
        <f t="shared" si="2"/>
        <v>0</v>
      </c>
      <c r="N22" s="310">
        <v>0</v>
      </c>
      <c r="O22" s="307">
        <v>65</v>
      </c>
      <c r="P22" s="295">
        <f t="shared" si="3"/>
        <v>0</v>
      </c>
      <c r="Q22" s="310">
        <v>0</v>
      </c>
      <c r="R22" s="307">
        <v>513</v>
      </c>
      <c r="S22" s="295">
        <f t="shared" si="6"/>
        <v>0</v>
      </c>
      <c r="T22" s="310">
        <f t="shared" si="4"/>
        <v>0</v>
      </c>
      <c r="U22" s="307">
        <f t="shared" si="4"/>
        <v>9744</v>
      </c>
      <c r="V22" s="295">
        <f t="shared" si="5"/>
        <v>0</v>
      </c>
    </row>
    <row r="23" spans="1:23" ht="12.75" customHeight="1">
      <c r="A23" s="306">
        <v>2012</v>
      </c>
      <c r="B23" s="310">
        <v>0</v>
      </c>
      <c r="C23" s="307">
        <v>4292</v>
      </c>
      <c r="D23" s="295">
        <f t="shared" si="0"/>
        <v>0</v>
      </c>
      <c r="E23" s="310">
        <v>0</v>
      </c>
      <c r="F23" s="310">
        <v>3535</v>
      </c>
      <c r="G23" s="295">
        <f t="shared" si="1"/>
        <v>0</v>
      </c>
      <c r="H23" s="310">
        <v>0</v>
      </c>
      <c r="I23" s="307">
        <v>639</v>
      </c>
      <c r="J23" s="295">
        <f t="shared" si="7"/>
        <v>0</v>
      </c>
      <c r="K23" s="310">
        <v>0</v>
      </c>
      <c r="L23" s="307">
        <v>70</v>
      </c>
      <c r="M23" s="295">
        <f t="shared" si="2"/>
        <v>0</v>
      </c>
      <c r="N23" s="310">
        <v>0</v>
      </c>
      <c r="O23" s="307">
        <v>87</v>
      </c>
      <c r="P23" s="295">
        <f t="shared" si="3"/>
        <v>0</v>
      </c>
      <c r="Q23" s="310">
        <v>0</v>
      </c>
      <c r="R23" s="307">
        <v>433</v>
      </c>
      <c r="S23" s="295">
        <f t="shared" si="6"/>
        <v>0</v>
      </c>
      <c r="T23" s="310">
        <f t="shared" si="4"/>
        <v>0</v>
      </c>
      <c r="U23" s="307">
        <f t="shared" si="4"/>
        <v>9056</v>
      </c>
      <c r="V23" s="295">
        <f t="shared" si="5"/>
        <v>0</v>
      </c>
    </row>
    <row r="24" spans="1:23" ht="12.75" customHeight="1">
      <c r="A24" s="306">
        <v>2013</v>
      </c>
      <c r="B24" s="310">
        <v>0</v>
      </c>
      <c r="C24" s="307">
        <v>4023</v>
      </c>
      <c r="D24" s="295">
        <f t="shared" si="0"/>
        <v>0</v>
      </c>
      <c r="E24" s="310">
        <v>0</v>
      </c>
      <c r="F24" s="310">
        <v>3002</v>
      </c>
      <c r="G24" s="295">
        <f t="shared" si="1"/>
        <v>0</v>
      </c>
      <c r="H24" s="310">
        <v>0</v>
      </c>
      <c r="I24" s="307">
        <v>463</v>
      </c>
      <c r="J24" s="295">
        <f t="shared" si="7"/>
        <v>0</v>
      </c>
      <c r="K24" s="310">
        <v>0</v>
      </c>
      <c r="L24" s="307">
        <v>63</v>
      </c>
      <c r="M24" s="295">
        <f t="shared" si="2"/>
        <v>0</v>
      </c>
      <c r="N24" s="310">
        <v>0</v>
      </c>
      <c r="O24" s="307">
        <v>60</v>
      </c>
      <c r="P24" s="295">
        <f t="shared" si="3"/>
        <v>0</v>
      </c>
      <c r="Q24" s="310">
        <v>0</v>
      </c>
      <c r="R24" s="307">
        <v>317</v>
      </c>
      <c r="S24" s="295">
        <f t="shared" si="6"/>
        <v>0</v>
      </c>
      <c r="T24" s="310">
        <f t="shared" si="4"/>
        <v>0</v>
      </c>
      <c r="U24" s="307">
        <f t="shared" si="4"/>
        <v>7928</v>
      </c>
      <c r="V24" s="295">
        <f t="shared" si="5"/>
        <v>0</v>
      </c>
    </row>
    <row r="25" spans="1:23" ht="12.75" customHeight="1">
      <c r="A25" s="306">
        <v>2014</v>
      </c>
      <c r="B25" s="310">
        <v>0</v>
      </c>
      <c r="C25" s="307">
        <v>3697</v>
      </c>
      <c r="D25" s="295">
        <f t="shared" si="0"/>
        <v>0</v>
      </c>
      <c r="E25" s="310">
        <v>0</v>
      </c>
      <c r="F25" s="310">
        <v>3753</v>
      </c>
      <c r="G25" s="295">
        <f t="shared" si="1"/>
        <v>0</v>
      </c>
      <c r="H25" s="310">
        <v>0</v>
      </c>
      <c r="I25" s="307">
        <v>370</v>
      </c>
      <c r="J25" s="295">
        <f t="shared" si="7"/>
        <v>0</v>
      </c>
      <c r="K25" s="310">
        <v>0</v>
      </c>
      <c r="L25" s="307">
        <v>83</v>
      </c>
      <c r="M25" s="295">
        <f t="shared" si="2"/>
        <v>0</v>
      </c>
      <c r="N25" s="310">
        <v>0</v>
      </c>
      <c r="O25" s="307">
        <v>72</v>
      </c>
      <c r="P25" s="295">
        <f t="shared" si="3"/>
        <v>0</v>
      </c>
      <c r="Q25" s="310">
        <v>0</v>
      </c>
      <c r="R25" s="307">
        <v>270</v>
      </c>
      <c r="S25" s="295">
        <f t="shared" si="6"/>
        <v>0</v>
      </c>
      <c r="T25" s="310">
        <f t="shared" si="4"/>
        <v>0</v>
      </c>
      <c r="U25" s="307">
        <f t="shared" si="4"/>
        <v>8245</v>
      </c>
      <c r="V25" s="295">
        <f t="shared" si="5"/>
        <v>0</v>
      </c>
    </row>
    <row r="26" spans="1:23" ht="12.75" customHeight="1">
      <c r="A26" s="306">
        <v>2015</v>
      </c>
      <c r="B26" s="310">
        <v>0</v>
      </c>
      <c r="C26" s="307">
        <v>2560</v>
      </c>
      <c r="D26" s="295">
        <f t="shared" si="0"/>
        <v>0</v>
      </c>
      <c r="E26" s="310">
        <v>0</v>
      </c>
      <c r="F26" s="310">
        <v>2521</v>
      </c>
      <c r="G26" s="295">
        <f t="shared" si="1"/>
        <v>0</v>
      </c>
      <c r="H26" s="310">
        <v>0</v>
      </c>
      <c r="I26" s="307">
        <v>448</v>
      </c>
      <c r="J26" s="295">
        <f t="shared" si="7"/>
        <v>0</v>
      </c>
      <c r="K26" s="310">
        <v>0</v>
      </c>
      <c r="L26" s="307">
        <v>51</v>
      </c>
      <c r="M26" s="295">
        <f t="shared" si="2"/>
        <v>0</v>
      </c>
      <c r="N26" s="310">
        <v>0</v>
      </c>
      <c r="O26" s="307">
        <v>56</v>
      </c>
      <c r="P26" s="295">
        <f t="shared" si="3"/>
        <v>0</v>
      </c>
      <c r="Q26" s="310">
        <v>0</v>
      </c>
      <c r="R26" s="307">
        <v>365</v>
      </c>
      <c r="S26" s="295">
        <f t="shared" si="6"/>
        <v>0</v>
      </c>
      <c r="T26" s="310">
        <f t="shared" si="4"/>
        <v>0</v>
      </c>
      <c r="U26" s="307">
        <f t="shared" si="4"/>
        <v>6001</v>
      </c>
      <c r="V26" s="295">
        <f t="shared" si="5"/>
        <v>0</v>
      </c>
    </row>
    <row r="27" spans="1:23" ht="12.75" customHeight="1">
      <c r="A27" s="306">
        <v>2016</v>
      </c>
      <c r="B27" s="310">
        <v>0</v>
      </c>
      <c r="C27" s="307">
        <v>1505</v>
      </c>
      <c r="D27" s="295">
        <f t="shared" si="0"/>
        <v>0</v>
      </c>
      <c r="E27" s="310">
        <v>0</v>
      </c>
      <c r="F27" s="310">
        <v>2051</v>
      </c>
      <c r="G27" s="295">
        <f t="shared" si="1"/>
        <v>0</v>
      </c>
      <c r="H27" s="310">
        <v>0</v>
      </c>
      <c r="I27" s="307">
        <v>248</v>
      </c>
      <c r="J27" s="295">
        <f t="shared" si="7"/>
        <v>0</v>
      </c>
      <c r="K27" s="310">
        <v>0</v>
      </c>
      <c r="L27" s="307">
        <v>7</v>
      </c>
      <c r="M27" s="295">
        <f t="shared" si="2"/>
        <v>0</v>
      </c>
      <c r="N27" s="310">
        <v>0</v>
      </c>
      <c r="O27" s="307">
        <v>58</v>
      </c>
      <c r="P27" s="295">
        <f t="shared" si="3"/>
        <v>0</v>
      </c>
      <c r="Q27" s="310">
        <v>0</v>
      </c>
      <c r="R27" s="307">
        <v>176</v>
      </c>
      <c r="S27" s="295">
        <f t="shared" si="6"/>
        <v>0</v>
      </c>
      <c r="T27" s="310">
        <f t="shared" si="4"/>
        <v>0</v>
      </c>
      <c r="U27" s="307">
        <f t="shared" si="4"/>
        <v>4045</v>
      </c>
      <c r="V27" s="295">
        <f t="shared" si="5"/>
        <v>0</v>
      </c>
    </row>
    <row r="28" spans="1:23" ht="12.75" customHeight="1">
      <c r="A28" s="306">
        <v>2017</v>
      </c>
      <c r="B28" s="310">
        <v>0</v>
      </c>
      <c r="C28" s="307">
        <v>683</v>
      </c>
      <c r="D28" s="295">
        <f t="shared" si="0"/>
        <v>0</v>
      </c>
      <c r="E28" s="310">
        <v>0</v>
      </c>
      <c r="F28" s="310">
        <v>830</v>
      </c>
      <c r="G28" s="295">
        <f t="shared" si="1"/>
        <v>0</v>
      </c>
      <c r="H28" s="310">
        <v>0</v>
      </c>
      <c r="I28" s="307">
        <v>44</v>
      </c>
      <c r="J28" s="295">
        <f t="shared" si="7"/>
        <v>0</v>
      </c>
      <c r="K28" s="310">
        <v>0</v>
      </c>
      <c r="L28" s="307">
        <v>1</v>
      </c>
      <c r="M28" s="295">
        <f t="shared" si="2"/>
        <v>0</v>
      </c>
      <c r="N28" s="310">
        <v>0</v>
      </c>
      <c r="O28" s="307">
        <v>3</v>
      </c>
      <c r="P28" s="295">
        <f t="shared" si="3"/>
        <v>0</v>
      </c>
      <c r="Q28" s="310">
        <v>0</v>
      </c>
      <c r="R28" s="307">
        <v>22</v>
      </c>
      <c r="S28" s="295">
        <f t="shared" si="6"/>
        <v>0</v>
      </c>
      <c r="T28" s="310">
        <f t="shared" si="4"/>
        <v>0</v>
      </c>
      <c r="U28" s="307">
        <f t="shared" si="4"/>
        <v>1583</v>
      </c>
      <c r="V28" s="295">
        <f t="shared" si="5"/>
        <v>0</v>
      </c>
    </row>
    <row r="29" spans="1:23" ht="12.75" customHeight="1" thickBot="1">
      <c r="A29" s="306">
        <v>2018</v>
      </c>
      <c r="B29" s="312">
        <v>0</v>
      </c>
      <c r="C29" s="311">
        <v>61</v>
      </c>
      <c r="D29" s="297">
        <f t="shared" si="0"/>
        <v>0</v>
      </c>
      <c r="E29" s="312">
        <v>0</v>
      </c>
      <c r="F29" s="312">
        <v>115</v>
      </c>
      <c r="G29" s="297">
        <f t="shared" si="1"/>
        <v>0</v>
      </c>
      <c r="H29" s="312">
        <v>0</v>
      </c>
      <c r="I29" s="311">
        <v>6</v>
      </c>
      <c r="J29" s="297">
        <f t="shared" si="7"/>
        <v>0</v>
      </c>
      <c r="K29" s="312">
        <v>0</v>
      </c>
      <c r="L29" s="311">
        <v>1</v>
      </c>
      <c r="M29" s="297">
        <f t="shared" si="2"/>
        <v>0</v>
      </c>
      <c r="N29" s="312">
        <v>0</v>
      </c>
      <c r="O29" s="311"/>
      <c r="P29" s="297" t="str">
        <f t="shared" si="3"/>
        <v>NA</v>
      </c>
      <c r="Q29" s="312">
        <v>0</v>
      </c>
      <c r="R29" s="311"/>
      <c r="S29" s="297" t="str">
        <f t="shared" si="6"/>
        <v>NA</v>
      </c>
      <c r="T29" s="312">
        <f>SUM(Q29,N29,K29,H29,E29,B29)</f>
        <v>0</v>
      </c>
      <c r="U29" s="311">
        <f t="shared" si="4"/>
        <v>183</v>
      </c>
      <c r="V29" s="297">
        <f t="shared" si="5"/>
        <v>0</v>
      </c>
      <c r="W29" s="229"/>
    </row>
    <row r="30" spans="1:23" ht="12.75" customHeight="1" thickBot="1">
      <c r="A30" s="271" t="s">
        <v>6</v>
      </c>
      <c r="B30" s="115">
        <f>SUM(B14:B29)</f>
        <v>6</v>
      </c>
      <c r="C30" s="161">
        <f>SUM(C14:C29)</f>
        <v>88487</v>
      </c>
      <c r="D30" s="42">
        <f>B30/C30</f>
        <v>6.7806570456677251E-5</v>
      </c>
      <c r="E30" s="115">
        <f>SUM(E14:E29)</f>
        <v>8</v>
      </c>
      <c r="F30" s="161">
        <f>SUM(F14:F29)</f>
        <v>87520</v>
      </c>
      <c r="G30" s="42">
        <f>E30/F30</f>
        <v>9.1407678244972583E-5</v>
      </c>
      <c r="H30" s="115">
        <f>SUM(H14:H29)</f>
        <v>0</v>
      </c>
      <c r="I30" s="161">
        <f>SUM(I14:I29)</f>
        <v>5315</v>
      </c>
      <c r="J30" s="42">
        <f>H30/I30</f>
        <v>0</v>
      </c>
      <c r="K30" s="115">
        <f>SUM(K14:K29)</f>
        <v>0</v>
      </c>
      <c r="L30" s="161">
        <f>SUM(L14:L29)</f>
        <v>589</v>
      </c>
      <c r="M30" s="42">
        <f>K30/L30</f>
        <v>0</v>
      </c>
      <c r="N30" s="115">
        <f>SUM(N14:N29)</f>
        <v>0</v>
      </c>
      <c r="O30" s="161">
        <f>SUM(O14:O29)</f>
        <v>506</v>
      </c>
      <c r="P30" s="42">
        <f>N30/O30</f>
        <v>0</v>
      </c>
      <c r="Q30" s="115">
        <f>SUM(Q14:Q29)</f>
        <v>0</v>
      </c>
      <c r="R30" s="161">
        <f>SUM(R14:R29)</f>
        <v>2933</v>
      </c>
      <c r="S30" s="42">
        <f>Q30/R30</f>
        <v>0</v>
      </c>
      <c r="T30" s="115">
        <f>SUM(T14:T29)</f>
        <v>14</v>
      </c>
      <c r="U30" s="161">
        <f>SUM(U14:U29)</f>
        <v>185350</v>
      </c>
      <c r="V30" s="42">
        <f>T30/U30</f>
        <v>7.553277582951174E-5</v>
      </c>
    </row>
    <row r="31" spans="1:23" ht="12.75" customHeight="1"/>
    <row r="32" spans="1:23" ht="12.75" customHeight="1">
      <c r="S32" s="290"/>
      <c r="U32" s="505"/>
      <c r="V32" s="290"/>
    </row>
    <row r="34" spans="19:19">
      <c r="S34" s="290"/>
    </row>
  </sheetData>
  <mergeCells count="9">
    <mergeCell ref="A4:V8"/>
    <mergeCell ref="T12:V12"/>
    <mergeCell ref="N12:P12"/>
    <mergeCell ref="Q12:S12"/>
    <mergeCell ref="A12:A13"/>
    <mergeCell ref="B12:D12"/>
    <mergeCell ref="E12:G12"/>
    <mergeCell ref="H12:J12"/>
    <mergeCell ref="K12:M12"/>
  </mergeCells>
  <phoneticPr fontId="28" type="noConversion"/>
  <pageMargins left="0.75" right="0.75" top="1" bottom="1" header="0.5" footer="0.5"/>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pageSetUpPr fitToPage="1"/>
  </sheetPr>
  <dimension ref="A1:AM258"/>
  <sheetViews>
    <sheetView zoomScale="80" zoomScaleNormal="80" workbookViewId="0"/>
  </sheetViews>
  <sheetFormatPr defaultRowHeight="12.75"/>
  <cols>
    <col min="1" max="1" width="9.42578125" style="3" customWidth="1"/>
    <col min="2" max="2" width="11.140625" style="3" customWidth="1"/>
    <col min="3" max="3" width="11.85546875" style="3" bestFit="1" customWidth="1"/>
    <col min="4" max="4" width="11.7109375" style="3" customWidth="1"/>
    <col min="5" max="5" width="10.85546875" style="3" customWidth="1"/>
    <col min="6" max="6" width="11.7109375" style="3" bestFit="1" customWidth="1"/>
    <col min="7" max="7" width="12" style="3" bestFit="1" customWidth="1"/>
    <col min="8" max="8" width="11.42578125" style="3" bestFit="1" customWidth="1"/>
    <col min="9" max="9" width="9.85546875" style="3" bestFit="1" customWidth="1"/>
    <col min="10" max="10" width="12" style="3" bestFit="1" customWidth="1"/>
    <col min="11" max="11" width="11.42578125" style="3" bestFit="1" customWidth="1"/>
    <col min="12" max="12" width="9.85546875" style="3" bestFit="1" customWidth="1"/>
    <col min="13" max="13" width="12.140625" style="3" bestFit="1" customWidth="1"/>
    <col min="14" max="14" width="11.140625" style="3" customWidth="1"/>
    <col min="15" max="15" width="10.42578125" style="3" bestFit="1" customWidth="1"/>
    <col min="16" max="16" width="11.5703125" style="3" customWidth="1"/>
    <col min="17" max="17" width="10.7109375" style="3" customWidth="1"/>
    <col min="18" max="18" width="10.42578125" style="3" bestFit="1" customWidth="1"/>
    <col min="19" max="19" width="12.140625" style="3" bestFit="1" customWidth="1"/>
    <col min="20" max="20" width="10.7109375" style="3" customWidth="1"/>
    <col min="21" max="21" width="14.5703125" style="3" bestFit="1" customWidth="1"/>
    <col min="22" max="22" width="12.140625" style="3" bestFit="1" customWidth="1"/>
    <col min="23" max="23" width="10" style="3" customWidth="1"/>
    <col min="24" max="16384" width="9.140625" style="3"/>
  </cols>
  <sheetData>
    <row r="1" spans="1:23" ht="26.25">
      <c r="A1" s="219" t="s">
        <v>355</v>
      </c>
    </row>
    <row r="2" spans="1:23" ht="18" customHeight="1">
      <c r="A2" s="32" t="s">
        <v>24</v>
      </c>
    </row>
    <row r="3" spans="1:23" ht="18" customHeight="1">
      <c r="A3" s="277"/>
    </row>
    <row r="4" spans="1:23" ht="14.25" customHeight="1">
      <c r="A4" s="606" t="s">
        <v>374</v>
      </c>
      <c r="B4" s="606"/>
      <c r="C4" s="606"/>
      <c r="D4" s="606"/>
      <c r="E4" s="606"/>
      <c r="F4" s="606"/>
      <c r="G4" s="606"/>
      <c r="H4" s="606"/>
      <c r="I4" s="606"/>
      <c r="J4" s="606"/>
      <c r="K4" s="606"/>
      <c r="L4" s="606"/>
      <c r="M4" s="606"/>
      <c r="N4" s="606"/>
      <c r="O4" s="606"/>
      <c r="P4" s="606"/>
      <c r="Q4" s="606"/>
      <c r="R4" s="606"/>
      <c r="S4" s="606"/>
      <c r="T4" s="217"/>
      <c r="U4" s="217"/>
      <c r="V4" s="217"/>
    </row>
    <row r="5" spans="1:23" ht="14.25" customHeight="1">
      <c r="A5" s="606"/>
      <c r="B5" s="606"/>
      <c r="C5" s="606"/>
      <c r="D5" s="606"/>
      <c r="E5" s="606"/>
      <c r="F5" s="606"/>
      <c r="G5" s="606"/>
      <c r="H5" s="606"/>
      <c r="I5" s="606"/>
      <c r="J5" s="606"/>
      <c r="K5" s="606"/>
      <c r="L5" s="606"/>
      <c r="M5" s="606"/>
      <c r="N5" s="606"/>
      <c r="O5" s="606"/>
      <c r="P5" s="606"/>
      <c r="Q5" s="606"/>
      <c r="R5" s="606"/>
      <c r="S5" s="606"/>
      <c r="T5" s="217"/>
      <c r="U5" s="217"/>
      <c r="V5" s="217"/>
    </row>
    <row r="6" spans="1:23" ht="15" customHeight="1">
      <c r="A6" s="606"/>
      <c r="B6" s="606"/>
      <c r="C6" s="606"/>
      <c r="D6" s="606"/>
      <c r="E6" s="606"/>
      <c r="F6" s="606"/>
      <c r="G6" s="606"/>
      <c r="H6" s="606"/>
      <c r="I6" s="606"/>
      <c r="J6" s="606"/>
      <c r="K6" s="606"/>
      <c r="L6" s="606"/>
      <c r="M6" s="606"/>
      <c r="N6" s="606"/>
      <c r="O6" s="606"/>
      <c r="P6" s="606"/>
      <c r="Q6" s="606"/>
      <c r="R6" s="606"/>
      <c r="S6" s="606"/>
      <c r="T6" s="217"/>
      <c r="U6" s="217"/>
      <c r="V6" s="217"/>
    </row>
    <row r="7" spans="1:23" ht="15" customHeight="1">
      <c r="A7" s="606"/>
      <c r="B7" s="606"/>
      <c r="C7" s="606"/>
      <c r="D7" s="606"/>
      <c r="E7" s="606"/>
      <c r="F7" s="606"/>
      <c r="G7" s="606"/>
      <c r="H7" s="606"/>
      <c r="I7" s="606"/>
      <c r="J7" s="606"/>
      <c r="K7" s="606"/>
      <c r="L7" s="606"/>
      <c r="M7" s="606"/>
      <c r="N7" s="606"/>
      <c r="O7" s="606"/>
      <c r="P7" s="606"/>
      <c r="Q7" s="606"/>
      <c r="R7" s="606"/>
      <c r="S7" s="606"/>
      <c r="T7" s="217"/>
      <c r="U7" s="610"/>
      <c r="V7" s="610"/>
    </row>
    <row r="8" spans="1:23" ht="15" customHeight="1">
      <c r="A8" s="606"/>
      <c r="B8" s="606"/>
      <c r="C8" s="606"/>
      <c r="D8" s="606"/>
      <c r="E8" s="606"/>
      <c r="F8" s="606"/>
      <c r="G8" s="606"/>
      <c r="H8" s="606"/>
      <c r="I8" s="606"/>
      <c r="J8" s="606"/>
      <c r="K8" s="606"/>
      <c r="L8" s="606"/>
      <c r="M8" s="606"/>
      <c r="N8" s="606"/>
      <c r="O8" s="606"/>
      <c r="P8" s="606"/>
      <c r="Q8" s="606"/>
      <c r="R8" s="606"/>
      <c r="S8" s="606"/>
      <c r="T8" s="217"/>
      <c r="U8" s="217"/>
      <c r="V8" s="217"/>
    </row>
    <row r="9" spans="1:23" ht="17.25" customHeight="1">
      <c r="A9" s="606"/>
      <c r="B9" s="606"/>
      <c r="C9" s="606"/>
      <c r="D9" s="606"/>
      <c r="E9" s="606"/>
      <c r="F9" s="606"/>
      <c r="G9" s="606"/>
      <c r="H9" s="606"/>
      <c r="I9" s="606"/>
      <c r="J9" s="606"/>
      <c r="K9" s="606"/>
      <c r="L9" s="606"/>
      <c r="M9" s="606"/>
      <c r="N9" s="606"/>
      <c r="O9" s="606"/>
      <c r="P9" s="606"/>
      <c r="Q9" s="606"/>
      <c r="R9" s="606"/>
      <c r="S9" s="606"/>
      <c r="T9" s="217"/>
      <c r="U9" s="217"/>
      <c r="V9" s="217"/>
    </row>
    <row r="10" spans="1:23" ht="16.5" customHeight="1" thickBot="1">
      <c r="A10" s="116"/>
      <c r="L10" s="290"/>
    </row>
    <row r="11" spans="1:23" ht="12.75" customHeight="1" thickBot="1">
      <c r="A11" s="595" t="s">
        <v>7</v>
      </c>
      <c r="B11" s="607" t="s">
        <v>12</v>
      </c>
      <c r="C11" s="608"/>
      <c r="D11" s="609"/>
      <c r="E11" s="592" t="s">
        <v>101</v>
      </c>
      <c r="F11" s="593"/>
      <c r="G11" s="594"/>
      <c r="H11" s="592" t="s">
        <v>103</v>
      </c>
      <c r="I11" s="593"/>
      <c r="J11" s="594"/>
      <c r="K11" s="592" t="s">
        <v>100</v>
      </c>
      <c r="L11" s="593"/>
      <c r="M11" s="594"/>
      <c r="N11" s="592" t="s">
        <v>102</v>
      </c>
      <c r="O11" s="593"/>
      <c r="P11" s="594"/>
      <c r="Q11" s="592" t="s">
        <v>104</v>
      </c>
      <c r="R11" s="593"/>
      <c r="S11" s="594"/>
      <c r="T11" s="592" t="s">
        <v>6</v>
      </c>
      <c r="U11" s="593"/>
      <c r="V11" s="594"/>
    </row>
    <row r="12" spans="1:23" ht="44.25" customHeight="1" thickBot="1">
      <c r="A12" s="596"/>
      <c r="B12" s="222" t="s">
        <v>3</v>
      </c>
      <c r="C12" s="223" t="s">
        <v>124</v>
      </c>
      <c r="D12" s="224" t="s">
        <v>143</v>
      </c>
      <c r="E12" s="222" t="s">
        <v>3</v>
      </c>
      <c r="F12" s="223" t="s">
        <v>124</v>
      </c>
      <c r="G12" s="224" t="s">
        <v>143</v>
      </c>
      <c r="H12" s="222" t="s">
        <v>3</v>
      </c>
      <c r="I12" s="223" t="s">
        <v>124</v>
      </c>
      <c r="J12" s="224" t="s">
        <v>143</v>
      </c>
      <c r="K12" s="222" t="s">
        <v>3</v>
      </c>
      <c r="L12" s="223" t="s">
        <v>124</v>
      </c>
      <c r="M12" s="224" t="s">
        <v>143</v>
      </c>
      <c r="N12" s="222" t="s">
        <v>3</v>
      </c>
      <c r="O12" s="223" t="s">
        <v>124</v>
      </c>
      <c r="P12" s="224" t="s">
        <v>143</v>
      </c>
      <c r="Q12" s="222" t="s">
        <v>3</v>
      </c>
      <c r="R12" s="223" t="s">
        <v>124</v>
      </c>
      <c r="S12" s="224" t="s">
        <v>143</v>
      </c>
      <c r="T12" s="222" t="s">
        <v>3</v>
      </c>
      <c r="U12" s="223" t="s">
        <v>124</v>
      </c>
      <c r="V12" s="224" t="s">
        <v>143</v>
      </c>
    </row>
    <row r="13" spans="1:23" ht="12.75" customHeight="1">
      <c r="A13" s="306">
        <v>2003</v>
      </c>
      <c r="B13" s="308">
        <v>1598</v>
      </c>
      <c r="C13" s="309">
        <v>78225</v>
      </c>
      <c r="D13" s="296">
        <f t="shared" ref="D13:D28" si="0">IF(C13=0, "NA", B13/C13)</f>
        <v>2.042825183764781E-2</v>
      </c>
      <c r="E13" s="308">
        <v>1477</v>
      </c>
      <c r="F13" s="309">
        <v>66467</v>
      </c>
      <c r="G13" s="296">
        <f t="shared" ref="G13:G28" si="1">IF(F13=0, "NA", E13/F13)</f>
        <v>2.2221553552890908E-2</v>
      </c>
      <c r="H13" s="308"/>
      <c r="I13" s="309"/>
      <c r="J13" s="296"/>
      <c r="K13" s="308">
        <v>3</v>
      </c>
      <c r="L13" s="309">
        <v>332</v>
      </c>
      <c r="M13" s="296">
        <f t="shared" ref="M13:M28" si="2">IF(L13=0, "NA", K13/L13)</f>
        <v>9.0361445783132526E-3</v>
      </c>
      <c r="N13" s="308"/>
      <c r="O13" s="309"/>
      <c r="P13" s="296"/>
      <c r="Q13" s="308"/>
      <c r="R13" s="309"/>
      <c r="S13" s="296"/>
      <c r="T13" s="308">
        <f>SUM(Q13,N13,K13,H13,E13,B13)</f>
        <v>3078</v>
      </c>
      <c r="U13" s="309">
        <f>SUM(R13,O13,L13,I13,F13,C13)</f>
        <v>145024</v>
      </c>
      <c r="V13" s="296">
        <f>IF(U13=0, "NA", T13/U13)</f>
        <v>2.1224073256840247E-2</v>
      </c>
      <c r="W13" s="43"/>
    </row>
    <row r="14" spans="1:23" ht="13.5" customHeight="1">
      <c r="A14" s="306">
        <v>2004</v>
      </c>
      <c r="B14" s="310">
        <v>1604</v>
      </c>
      <c r="C14" s="307">
        <v>86135</v>
      </c>
      <c r="D14" s="295">
        <f t="shared" si="0"/>
        <v>1.8621930690195625E-2</v>
      </c>
      <c r="E14" s="310">
        <v>1826</v>
      </c>
      <c r="F14" s="307">
        <v>92678</v>
      </c>
      <c r="G14" s="295">
        <f t="shared" si="1"/>
        <v>1.9702626297503183E-2</v>
      </c>
      <c r="H14" s="310"/>
      <c r="I14" s="307"/>
      <c r="J14" s="295"/>
      <c r="K14" s="310">
        <v>6</v>
      </c>
      <c r="L14" s="307">
        <v>148</v>
      </c>
      <c r="M14" s="295">
        <f t="shared" si="2"/>
        <v>4.0540540540540543E-2</v>
      </c>
      <c r="N14" s="310">
        <v>0</v>
      </c>
      <c r="O14" s="307">
        <v>4</v>
      </c>
      <c r="P14" s="295">
        <f t="shared" ref="P14:P28" si="3">IF(O14=0, "NA", N14/O14)</f>
        <v>0</v>
      </c>
      <c r="Q14" s="310"/>
      <c r="R14" s="307"/>
      <c r="S14" s="295"/>
      <c r="T14" s="310">
        <f>SUM(Q14,N14,K14,H14,E14,B14)</f>
        <v>3436</v>
      </c>
      <c r="U14" s="307">
        <f>SUM(R14,O14,L14,I14,F14,C14)</f>
        <v>178965</v>
      </c>
      <c r="V14" s="295">
        <f>IF(U14=0, "NA", T14/U14)</f>
        <v>1.9199284776352916E-2</v>
      </c>
      <c r="W14" s="43"/>
    </row>
    <row r="15" spans="1:23" ht="12.75" customHeight="1">
      <c r="A15" s="306">
        <v>2005</v>
      </c>
      <c r="B15" s="310">
        <v>1498</v>
      </c>
      <c r="C15" s="307">
        <v>101859</v>
      </c>
      <c r="D15" s="295">
        <f t="shared" si="0"/>
        <v>1.4706604227412403E-2</v>
      </c>
      <c r="E15" s="310">
        <v>1544</v>
      </c>
      <c r="F15" s="307">
        <v>99058</v>
      </c>
      <c r="G15" s="295">
        <f t="shared" si="1"/>
        <v>1.5586827918996951E-2</v>
      </c>
      <c r="H15" s="310"/>
      <c r="I15" s="307"/>
      <c r="J15" s="295"/>
      <c r="K15" s="310">
        <v>4</v>
      </c>
      <c r="L15" s="307">
        <v>261</v>
      </c>
      <c r="M15" s="295">
        <f t="shared" si="2"/>
        <v>1.532567049808429E-2</v>
      </c>
      <c r="N15" s="310">
        <v>0</v>
      </c>
      <c r="O15" s="307">
        <v>28</v>
      </c>
      <c r="P15" s="295">
        <f t="shared" si="3"/>
        <v>0</v>
      </c>
      <c r="Q15" s="310"/>
      <c r="R15" s="307"/>
      <c r="S15" s="295"/>
      <c r="T15" s="310">
        <f t="shared" ref="T15:U28" si="4">SUM(Q15,N15,K15,H15,E15,B15)</f>
        <v>3046</v>
      </c>
      <c r="U15" s="307">
        <f t="shared" si="4"/>
        <v>201206</v>
      </c>
      <c r="V15" s="295">
        <f t="shared" ref="V15:V28" si="5">IF(U15=0, "NA", T15/U15)</f>
        <v>1.5138713557249784E-2</v>
      </c>
      <c r="W15" s="43"/>
    </row>
    <row r="16" spans="1:23">
      <c r="A16" s="306">
        <v>2006</v>
      </c>
      <c r="B16" s="310">
        <v>1380</v>
      </c>
      <c r="C16" s="307">
        <v>103019</v>
      </c>
      <c r="D16" s="295">
        <f t="shared" si="0"/>
        <v>1.3395587221774623E-2</v>
      </c>
      <c r="E16" s="310">
        <v>1222</v>
      </c>
      <c r="F16" s="307">
        <v>100802</v>
      </c>
      <c r="G16" s="295">
        <f t="shared" si="1"/>
        <v>1.2122775341759092E-2</v>
      </c>
      <c r="H16" s="310"/>
      <c r="I16" s="307"/>
      <c r="J16" s="295"/>
      <c r="K16" s="310">
        <v>4</v>
      </c>
      <c r="L16" s="307">
        <v>234</v>
      </c>
      <c r="M16" s="295">
        <f t="shared" si="2"/>
        <v>1.7094017094017096E-2</v>
      </c>
      <c r="N16" s="310">
        <v>0</v>
      </c>
      <c r="O16" s="307">
        <v>36</v>
      </c>
      <c r="P16" s="295">
        <f t="shared" si="3"/>
        <v>0</v>
      </c>
      <c r="Q16" s="310"/>
      <c r="R16" s="307"/>
      <c r="S16" s="295"/>
      <c r="T16" s="310">
        <f t="shared" si="4"/>
        <v>2606</v>
      </c>
      <c r="U16" s="307">
        <f t="shared" si="4"/>
        <v>204091</v>
      </c>
      <c r="V16" s="295">
        <f t="shared" si="5"/>
        <v>1.2768813911441464E-2</v>
      </c>
      <c r="W16" s="43"/>
    </row>
    <row r="17" spans="1:35">
      <c r="A17" s="306">
        <v>2007</v>
      </c>
      <c r="B17" s="310">
        <v>1057</v>
      </c>
      <c r="C17" s="307">
        <v>123862</v>
      </c>
      <c r="D17" s="295">
        <f t="shared" si="0"/>
        <v>8.5336907203177725E-3</v>
      </c>
      <c r="E17" s="310">
        <v>885</v>
      </c>
      <c r="F17" s="307">
        <v>102874</v>
      </c>
      <c r="G17" s="295">
        <f t="shared" si="1"/>
        <v>8.602756770418182E-3</v>
      </c>
      <c r="H17" s="310"/>
      <c r="I17" s="307"/>
      <c r="J17" s="295"/>
      <c r="K17" s="310">
        <v>1</v>
      </c>
      <c r="L17" s="307">
        <v>26</v>
      </c>
      <c r="M17" s="295">
        <f t="shared" si="2"/>
        <v>3.8461538461538464E-2</v>
      </c>
      <c r="N17" s="310">
        <v>3</v>
      </c>
      <c r="O17" s="307">
        <v>49</v>
      </c>
      <c r="P17" s="295">
        <f t="shared" si="3"/>
        <v>6.1224489795918366E-2</v>
      </c>
      <c r="Q17" s="310">
        <v>57</v>
      </c>
      <c r="R17" s="307">
        <v>2113</v>
      </c>
      <c r="S17" s="295">
        <f t="shared" ref="S17:S28" si="6">IF(R17=0, "NA", Q17/R17)</f>
        <v>2.6975863700899196E-2</v>
      </c>
      <c r="T17" s="310">
        <f t="shared" si="4"/>
        <v>2003</v>
      </c>
      <c r="U17" s="307">
        <f t="shared" si="4"/>
        <v>228924</v>
      </c>
      <c r="V17" s="295">
        <f t="shared" si="5"/>
        <v>8.7496286977337464E-3</v>
      </c>
      <c r="W17" s="43"/>
    </row>
    <row r="18" spans="1:35">
      <c r="A18" s="306">
        <v>2008</v>
      </c>
      <c r="B18" s="310">
        <v>804</v>
      </c>
      <c r="C18" s="307">
        <v>118449</v>
      </c>
      <c r="D18" s="295">
        <f t="shared" si="0"/>
        <v>6.7877314287161563E-3</v>
      </c>
      <c r="E18" s="310">
        <v>686</v>
      </c>
      <c r="F18" s="307">
        <v>110778</v>
      </c>
      <c r="G18" s="295">
        <f t="shared" si="1"/>
        <v>6.1925653108017833E-3</v>
      </c>
      <c r="H18" s="310">
        <v>122</v>
      </c>
      <c r="I18" s="307">
        <v>8714</v>
      </c>
      <c r="J18" s="295">
        <f t="shared" ref="J18:J28" si="7">IF(I18=0, "NA", H18/I18)</f>
        <v>1.4000459031443653E-2</v>
      </c>
      <c r="K18" s="310">
        <v>0</v>
      </c>
      <c r="L18" s="307">
        <v>26</v>
      </c>
      <c r="M18" s="295">
        <f t="shared" si="2"/>
        <v>0</v>
      </c>
      <c r="N18" s="310">
        <v>0</v>
      </c>
      <c r="O18" s="307">
        <v>70</v>
      </c>
      <c r="P18" s="295">
        <f t="shared" si="3"/>
        <v>0</v>
      </c>
      <c r="Q18" s="310">
        <v>71</v>
      </c>
      <c r="R18" s="307">
        <v>2404</v>
      </c>
      <c r="S18" s="295">
        <f t="shared" si="6"/>
        <v>2.9534109816971715E-2</v>
      </c>
      <c r="T18" s="310">
        <f t="shared" si="4"/>
        <v>1683</v>
      </c>
      <c r="U18" s="307">
        <f t="shared" si="4"/>
        <v>240441</v>
      </c>
      <c r="V18" s="295">
        <f t="shared" si="5"/>
        <v>6.9996381648720473E-3</v>
      </c>
      <c r="W18" s="43"/>
    </row>
    <row r="19" spans="1:35">
      <c r="A19" s="306">
        <v>2009</v>
      </c>
      <c r="B19" s="310">
        <v>544</v>
      </c>
      <c r="C19" s="307">
        <v>108528</v>
      </c>
      <c r="D19" s="295">
        <f t="shared" si="0"/>
        <v>5.0125313283208017E-3</v>
      </c>
      <c r="E19" s="310">
        <v>470</v>
      </c>
      <c r="F19" s="307">
        <v>75339</v>
      </c>
      <c r="G19" s="295">
        <f t="shared" si="1"/>
        <v>6.2384687877460546E-3</v>
      </c>
      <c r="H19" s="310">
        <v>82</v>
      </c>
      <c r="I19" s="307">
        <v>5753</v>
      </c>
      <c r="J19" s="295">
        <f t="shared" si="7"/>
        <v>1.4253432991482705E-2</v>
      </c>
      <c r="K19" s="310">
        <v>14</v>
      </c>
      <c r="L19" s="307">
        <v>234</v>
      </c>
      <c r="M19" s="295">
        <f t="shared" si="2"/>
        <v>5.9829059829059832E-2</v>
      </c>
      <c r="N19" s="310">
        <v>10</v>
      </c>
      <c r="O19" s="307">
        <v>140</v>
      </c>
      <c r="P19" s="295">
        <f t="shared" si="3"/>
        <v>7.1428571428571425E-2</v>
      </c>
      <c r="Q19" s="310">
        <v>15</v>
      </c>
      <c r="R19" s="307">
        <v>862</v>
      </c>
      <c r="S19" s="295">
        <f t="shared" si="6"/>
        <v>1.7401392111368909E-2</v>
      </c>
      <c r="T19" s="310">
        <f t="shared" si="4"/>
        <v>1135</v>
      </c>
      <c r="U19" s="307">
        <f t="shared" si="4"/>
        <v>190856</v>
      </c>
      <c r="V19" s="295">
        <f t="shared" si="5"/>
        <v>5.9468918975562725E-3</v>
      </c>
      <c r="W19" s="43"/>
    </row>
    <row r="20" spans="1:35">
      <c r="A20" s="306">
        <v>2010</v>
      </c>
      <c r="B20" s="310">
        <v>499</v>
      </c>
      <c r="C20" s="307">
        <v>126958</v>
      </c>
      <c r="D20" s="295">
        <f t="shared" si="0"/>
        <v>3.930433686731045E-3</v>
      </c>
      <c r="E20" s="310">
        <v>465</v>
      </c>
      <c r="F20" s="307">
        <v>108144</v>
      </c>
      <c r="G20" s="295">
        <f t="shared" si="1"/>
        <v>4.2998224589436305E-3</v>
      </c>
      <c r="H20" s="310">
        <v>65</v>
      </c>
      <c r="I20" s="307">
        <v>5632</v>
      </c>
      <c r="J20" s="295">
        <f t="shared" si="7"/>
        <v>1.1541193181818182E-2</v>
      </c>
      <c r="K20" s="310">
        <v>22</v>
      </c>
      <c r="L20" s="307">
        <v>489</v>
      </c>
      <c r="M20" s="295">
        <f t="shared" si="2"/>
        <v>4.4989775051124746E-2</v>
      </c>
      <c r="N20" s="310">
        <v>8</v>
      </c>
      <c r="O20" s="307">
        <v>210</v>
      </c>
      <c r="P20" s="295">
        <f t="shared" si="3"/>
        <v>3.8095238095238099E-2</v>
      </c>
      <c r="Q20" s="310">
        <v>16</v>
      </c>
      <c r="R20" s="307">
        <v>894</v>
      </c>
      <c r="S20" s="295">
        <f t="shared" si="6"/>
        <v>1.7897091722595078E-2</v>
      </c>
      <c r="T20" s="310">
        <f t="shared" si="4"/>
        <v>1075</v>
      </c>
      <c r="U20" s="307">
        <f t="shared" si="4"/>
        <v>242327</v>
      </c>
      <c r="V20" s="295">
        <f t="shared" si="5"/>
        <v>4.4361544524547407E-3</v>
      </c>
      <c r="W20" s="43"/>
    </row>
    <row r="21" spans="1:35">
      <c r="A21" s="306">
        <v>2011</v>
      </c>
      <c r="B21" s="310">
        <v>421</v>
      </c>
      <c r="C21" s="307">
        <v>119246</v>
      </c>
      <c r="D21" s="295">
        <f t="shared" si="0"/>
        <v>3.5305167468929776E-3</v>
      </c>
      <c r="E21" s="310">
        <v>407</v>
      </c>
      <c r="F21" s="307">
        <v>136448</v>
      </c>
      <c r="G21" s="295">
        <f t="shared" si="1"/>
        <v>2.9828212945590994E-3</v>
      </c>
      <c r="H21" s="310">
        <v>92</v>
      </c>
      <c r="I21" s="307">
        <v>9233</v>
      </c>
      <c r="J21" s="295">
        <f t="shared" si="7"/>
        <v>9.9642586374959381E-3</v>
      </c>
      <c r="K21" s="310">
        <v>22</v>
      </c>
      <c r="L21" s="307">
        <v>503</v>
      </c>
      <c r="M21" s="295">
        <f t="shared" si="2"/>
        <v>4.37375745526839E-2</v>
      </c>
      <c r="N21" s="310">
        <v>12</v>
      </c>
      <c r="O21" s="307">
        <v>414</v>
      </c>
      <c r="P21" s="295">
        <f t="shared" si="3"/>
        <v>2.8985507246376812E-2</v>
      </c>
      <c r="Q21" s="310">
        <v>81</v>
      </c>
      <c r="R21" s="307">
        <v>2416</v>
      </c>
      <c r="S21" s="295">
        <f t="shared" si="6"/>
        <v>3.3526490066225163E-2</v>
      </c>
      <c r="T21" s="310">
        <f t="shared" si="4"/>
        <v>1035</v>
      </c>
      <c r="U21" s="307">
        <f t="shared" si="4"/>
        <v>268260</v>
      </c>
      <c r="V21" s="295">
        <f t="shared" si="5"/>
        <v>3.8581972713039587E-3</v>
      </c>
      <c r="W21" s="43"/>
    </row>
    <row r="22" spans="1:35">
      <c r="A22" s="306">
        <v>2012</v>
      </c>
      <c r="B22" s="310">
        <v>394</v>
      </c>
      <c r="C22" s="307">
        <v>145753</v>
      </c>
      <c r="D22" s="295">
        <f t="shared" si="0"/>
        <v>2.7032033645962689E-3</v>
      </c>
      <c r="E22" s="310">
        <v>302</v>
      </c>
      <c r="F22" s="307">
        <v>131887</v>
      </c>
      <c r="G22" s="295">
        <f t="shared" si="1"/>
        <v>2.2898390288656196E-3</v>
      </c>
      <c r="H22" s="310">
        <v>70</v>
      </c>
      <c r="I22" s="307">
        <v>9508</v>
      </c>
      <c r="J22" s="295">
        <f t="shared" si="7"/>
        <v>7.3622212873369793E-3</v>
      </c>
      <c r="K22" s="310">
        <v>15</v>
      </c>
      <c r="L22" s="307">
        <v>661</v>
      </c>
      <c r="M22" s="295">
        <f t="shared" si="2"/>
        <v>2.2692889561270801E-2</v>
      </c>
      <c r="N22" s="310">
        <v>10</v>
      </c>
      <c r="O22" s="307">
        <v>640</v>
      </c>
      <c r="P22" s="295">
        <f t="shared" si="3"/>
        <v>1.5625E-2</v>
      </c>
      <c r="Q22" s="310">
        <v>64</v>
      </c>
      <c r="R22" s="307">
        <v>2124</v>
      </c>
      <c r="S22" s="295">
        <f t="shared" si="6"/>
        <v>3.0131826741996232E-2</v>
      </c>
      <c r="T22" s="310">
        <f t="shared" si="4"/>
        <v>855</v>
      </c>
      <c r="U22" s="307">
        <f t="shared" si="4"/>
        <v>290573</v>
      </c>
      <c r="V22" s="295">
        <f t="shared" si="5"/>
        <v>2.9424619630867288E-3</v>
      </c>
      <c r="W22" s="43"/>
      <c r="X22" s="3" t="s">
        <v>45</v>
      </c>
    </row>
    <row r="23" spans="1:35">
      <c r="A23" s="306">
        <v>2013</v>
      </c>
      <c r="B23" s="310">
        <v>369</v>
      </c>
      <c r="C23" s="307">
        <v>154205</v>
      </c>
      <c r="D23" s="295">
        <f t="shared" si="0"/>
        <v>2.3929185175577965E-3</v>
      </c>
      <c r="E23" s="310">
        <v>218</v>
      </c>
      <c r="F23" s="307">
        <v>151149</v>
      </c>
      <c r="G23" s="295">
        <f t="shared" si="1"/>
        <v>1.4422854269627982E-3</v>
      </c>
      <c r="H23" s="310">
        <v>50</v>
      </c>
      <c r="I23" s="307">
        <v>8796</v>
      </c>
      <c r="J23" s="295">
        <f t="shared" si="7"/>
        <v>5.6844020009095041E-3</v>
      </c>
      <c r="K23" s="310">
        <v>15</v>
      </c>
      <c r="L23" s="307">
        <v>663</v>
      </c>
      <c r="M23" s="295">
        <f t="shared" si="2"/>
        <v>2.2624434389140271E-2</v>
      </c>
      <c r="N23" s="310">
        <v>7</v>
      </c>
      <c r="O23" s="307">
        <v>535</v>
      </c>
      <c r="P23" s="295">
        <f t="shared" si="3"/>
        <v>1.3084112149532711E-2</v>
      </c>
      <c r="Q23" s="310">
        <v>44</v>
      </c>
      <c r="R23" s="307">
        <v>1840</v>
      </c>
      <c r="S23" s="295">
        <f t="shared" si="6"/>
        <v>2.391304347826087E-2</v>
      </c>
      <c r="T23" s="310">
        <f t="shared" si="4"/>
        <v>703</v>
      </c>
      <c r="U23" s="307">
        <f t="shared" si="4"/>
        <v>317188</v>
      </c>
      <c r="V23" s="295">
        <f t="shared" si="5"/>
        <v>2.2163511860473916E-3</v>
      </c>
      <c r="W23" s="43"/>
    </row>
    <row r="24" spans="1:35">
      <c r="A24" s="306">
        <v>2014</v>
      </c>
      <c r="B24" s="310">
        <v>269</v>
      </c>
      <c r="C24" s="307">
        <v>143081</v>
      </c>
      <c r="D24" s="295">
        <f t="shared" si="0"/>
        <v>1.8800539554518071E-3</v>
      </c>
      <c r="E24" s="310">
        <v>234</v>
      </c>
      <c r="F24" s="307">
        <v>179439</v>
      </c>
      <c r="G24" s="295">
        <f t="shared" si="1"/>
        <v>1.3040643338404696E-3</v>
      </c>
      <c r="H24" s="310">
        <v>40</v>
      </c>
      <c r="I24" s="307">
        <v>10327</v>
      </c>
      <c r="J24" s="295">
        <f t="shared" si="7"/>
        <v>3.8733417255737389E-3</v>
      </c>
      <c r="K24" s="310">
        <v>9</v>
      </c>
      <c r="L24" s="307">
        <v>1495</v>
      </c>
      <c r="M24" s="295">
        <f t="shared" si="2"/>
        <v>6.0200668896321068E-3</v>
      </c>
      <c r="N24" s="310">
        <v>7</v>
      </c>
      <c r="O24" s="307">
        <v>1224</v>
      </c>
      <c r="P24" s="295">
        <f t="shared" si="3"/>
        <v>5.7189542483660127E-3</v>
      </c>
      <c r="Q24" s="310">
        <v>45</v>
      </c>
      <c r="R24" s="307">
        <v>1880</v>
      </c>
      <c r="S24" s="295">
        <f t="shared" si="6"/>
        <v>2.3936170212765957E-2</v>
      </c>
      <c r="T24" s="310">
        <f t="shared" si="4"/>
        <v>604</v>
      </c>
      <c r="U24" s="307">
        <f t="shared" si="4"/>
        <v>337446</v>
      </c>
      <c r="V24" s="295">
        <f t="shared" si="5"/>
        <v>1.7899160161922204E-3</v>
      </c>
      <c r="W24" s="43"/>
    </row>
    <row r="25" spans="1:35">
      <c r="A25" s="306">
        <v>2015</v>
      </c>
      <c r="B25" s="310">
        <v>189</v>
      </c>
      <c r="C25" s="307">
        <v>146071</v>
      </c>
      <c r="D25" s="295">
        <f t="shared" si="0"/>
        <v>1.2938913268205187E-3</v>
      </c>
      <c r="E25" s="310">
        <v>168</v>
      </c>
      <c r="F25" s="307">
        <v>206710</v>
      </c>
      <c r="G25" s="295">
        <f t="shared" si="1"/>
        <v>8.1273281408736874E-4</v>
      </c>
      <c r="H25" s="310">
        <v>41</v>
      </c>
      <c r="I25" s="307">
        <v>15701</v>
      </c>
      <c r="J25" s="295">
        <f t="shared" si="7"/>
        <v>2.6112986433985096E-3</v>
      </c>
      <c r="K25" s="310">
        <v>4</v>
      </c>
      <c r="L25" s="307">
        <v>841</v>
      </c>
      <c r="M25" s="295">
        <f t="shared" si="2"/>
        <v>4.7562425683709865E-3</v>
      </c>
      <c r="N25" s="310">
        <v>4</v>
      </c>
      <c r="O25" s="307">
        <v>1225</v>
      </c>
      <c r="P25" s="295">
        <f t="shared" si="3"/>
        <v>3.2653061224489797E-3</v>
      </c>
      <c r="Q25" s="310">
        <v>46</v>
      </c>
      <c r="R25" s="307">
        <v>3776</v>
      </c>
      <c r="S25" s="295">
        <f t="shared" si="6"/>
        <v>1.2182203389830509E-2</v>
      </c>
      <c r="T25" s="310">
        <f t="shared" si="4"/>
        <v>452</v>
      </c>
      <c r="U25" s="307">
        <f t="shared" si="4"/>
        <v>374324</v>
      </c>
      <c r="V25" s="295">
        <f t="shared" si="5"/>
        <v>1.2075100714888706E-3</v>
      </c>
      <c r="W25" s="43"/>
    </row>
    <row r="26" spans="1:35">
      <c r="A26" s="306">
        <v>2016</v>
      </c>
      <c r="B26" s="310">
        <v>101</v>
      </c>
      <c r="C26" s="307">
        <v>121137</v>
      </c>
      <c r="D26" s="295">
        <f t="shared" si="0"/>
        <v>8.3376672692901427E-4</v>
      </c>
      <c r="E26" s="310">
        <v>139</v>
      </c>
      <c r="F26" s="307">
        <v>204348</v>
      </c>
      <c r="G26" s="295">
        <f t="shared" si="1"/>
        <v>6.8021218705345782E-4</v>
      </c>
      <c r="H26" s="310">
        <v>13</v>
      </c>
      <c r="I26" s="307">
        <v>13384</v>
      </c>
      <c r="J26" s="295">
        <f t="shared" si="7"/>
        <v>9.7130902570233117E-4</v>
      </c>
      <c r="K26" s="310">
        <v>2</v>
      </c>
      <c r="L26" s="307">
        <v>128</v>
      </c>
      <c r="M26" s="295">
        <f t="shared" si="2"/>
        <v>1.5625E-2</v>
      </c>
      <c r="N26" s="310">
        <v>5</v>
      </c>
      <c r="O26" s="307">
        <v>753</v>
      </c>
      <c r="P26" s="295">
        <f t="shared" si="3"/>
        <v>6.6401062416998674E-3</v>
      </c>
      <c r="Q26" s="310">
        <v>27</v>
      </c>
      <c r="R26" s="307">
        <v>2843</v>
      </c>
      <c r="S26" s="295">
        <f t="shared" si="6"/>
        <v>9.4970102004924371E-3</v>
      </c>
      <c r="T26" s="310">
        <f t="shared" si="4"/>
        <v>287</v>
      </c>
      <c r="U26" s="307">
        <f t="shared" si="4"/>
        <v>342593</v>
      </c>
      <c r="V26" s="295">
        <f t="shared" si="5"/>
        <v>8.3772873351177632E-4</v>
      </c>
      <c r="W26" s="43"/>
    </row>
    <row r="27" spans="1:35">
      <c r="A27" s="306">
        <v>2017</v>
      </c>
      <c r="B27" s="310">
        <v>90</v>
      </c>
      <c r="C27" s="307">
        <v>26775</v>
      </c>
      <c r="D27" s="295">
        <f t="shared" si="0"/>
        <v>3.3613445378151263E-3</v>
      </c>
      <c r="E27" s="310">
        <v>105</v>
      </c>
      <c r="F27" s="307">
        <v>39733</v>
      </c>
      <c r="G27" s="295">
        <f t="shared" si="1"/>
        <v>2.6426396194598949E-3</v>
      </c>
      <c r="H27" s="310">
        <v>7</v>
      </c>
      <c r="I27" s="307">
        <v>1007</v>
      </c>
      <c r="J27" s="295">
        <f t="shared" si="7"/>
        <v>6.9513406156901684E-3</v>
      </c>
      <c r="K27" s="310">
        <v>0</v>
      </c>
      <c r="L27" s="307">
        <v>25</v>
      </c>
      <c r="M27" s="295">
        <f t="shared" si="2"/>
        <v>0</v>
      </c>
      <c r="N27" s="310">
        <v>2</v>
      </c>
      <c r="O27" s="307">
        <v>20</v>
      </c>
      <c r="P27" s="295">
        <f t="shared" si="3"/>
        <v>0.1</v>
      </c>
      <c r="Q27" s="310">
        <v>5</v>
      </c>
      <c r="R27" s="307">
        <v>250</v>
      </c>
      <c r="S27" s="295">
        <f t="shared" si="6"/>
        <v>0.02</v>
      </c>
      <c r="T27" s="310">
        <f t="shared" si="4"/>
        <v>209</v>
      </c>
      <c r="U27" s="307">
        <f t="shared" si="4"/>
        <v>67810</v>
      </c>
      <c r="V27" s="295">
        <f t="shared" si="5"/>
        <v>3.0821412770977732E-3</v>
      </c>
      <c r="W27" s="43"/>
    </row>
    <row r="28" spans="1:35" ht="13.5" thickBot="1">
      <c r="A28" s="306">
        <v>2018</v>
      </c>
      <c r="B28" s="312">
        <v>6</v>
      </c>
      <c r="C28" s="311">
        <v>319</v>
      </c>
      <c r="D28" s="297">
        <f t="shared" si="0"/>
        <v>1.8808777429467086E-2</v>
      </c>
      <c r="E28" s="312">
        <v>11</v>
      </c>
      <c r="F28" s="311">
        <v>443</v>
      </c>
      <c r="G28" s="297">
        <f t="shared" si="1"/>
        <v>2.4830699774266364E-2</v>
      </c>
      <c r="H28" s="312">
        <v>1</v>
      </c>
      <c r="I28" s="311">
        <v>16</v>
      </c>
      <c r="J28" s="297">
        <f t="shared" si="7"/>
        <v>6.25E-2</v>
      </c>
      <c r="K28" s="312">
        <v>0</v>
      </c>
      <c r="L28" s="311">
        <v>2</v>
      </c>
      <c r="M28" s="297">
        <f t="shared" si="2"/>
        <v>0</v>
      </c>
      <c r="N28" s="312">
        <v>0</v>
      </c>
      <c r="O28" s="311">
        <v>0</v>
      </c>
      <c r="P28" s="297" t="str">
        <f t="shared" si="3"/>
        <v>NA</v>
      </c>
      <c r="Q28" s="312">
        <v>0</v>
      </c>
      <c r="R28" s="311">
        <v>4</v>
      </c>
      <c r="S28" s="297">
        <f t="shared" si="6"/>
        <v>0</v>
      </c>
      <c r="T28" s="312">
        <f>SUM(Q28,N28,K28,H28,E28,B28)</f>
        <v>18</v>
      </c>
      <c r="U28" s="311">
        <f t="shared" si="4"/>
        <v>784</v>
      </c>
      <c r="V28" s="297">
        <f t="shared" si="5"/>
        <v>2.2959183673469389E-2</v>
      </c>
      <c r="W28" s="43"/>
    </row>
    <row r="29" spans="1:35" ht="13.5" thickBot="1">
      <c r="A29" s="271" t="s">
        <v>6</v>
      </c>
      <c r="B29" s="115">
        <f>SUM(B13:B28)</f>
        <v>10823</v>
      </c>
      <c r="C29" s="161">
        <f>SUM(C13:C28)</f>
        <v>1703622</v>
      </c>
      <c r="D29" s="42">
        <f>B29/C29</f>
        <v>6.3529350994528128E-3</v>
      </c>
      <c r="E29" s="115">
        <f>SUM(E13:E28)</f>
        <v>10159</v>
      </c>
      <c r="F29" s="161">
        <f>SUM(F13:F28)</f>
        <v>1806297</v>
      </c>
      <c r="G29" s="42">
        <f>E29/F29</f>
        <v>5.6242135152746201E-3</v>
      </c>
      <c r="H29" s="115">
        <f>SUM(H13:H28)</f>
        <v>583</v>
      </c>
      <c r="I29" s="161">
        <f>SUM(I13:I28)</f>
        <v>88071</v>
      </c>
      <c r="J29" s="42">
        <f>H29/I29</f>
        <v>6.619659138649499E-3</v>
      </c>
      <c r="K29" s="115">
        <f>SUM(K13:K28)</f>
        <v>121</v>
      </c>
      <c r="L29" s="161">
        <f>SUM(L13:L28)</f>
        <v>6068</v>
      </c>
      <c r="M29" s="42">
        <f>K29/L29</f>
        <v>1.994067237969677E-2</v>
      </c>
      <c r="N29" s="115">
        <f>SUM(N13:N28)</f>
        <v>68</v>
      </c>
      <c r="O29" s="161">
        <f>SUM(O13:O28)</f>
        <v>5348</v>
      </c>
      <c r="P29" s="42">
        <f>N29/O29</f>
        <v>1.2715033657442034E-2</v>
      </c>
      <c r="Q29" s="115">
        <f>SUM(Q13:Q28)</f>
        <v>471</v>
      </c>
      <c r="R29" s="161">
        <f>SUM(R13:R28)</f>
        <v>21406</v>
      </c>
      <c r="S29" s="42">
        <f>Q29/R29</f>
        <v>2.2003176679435674E-2</v>
      </c>
      <c r="T29" s="115">
        <f>SUM(T13:T28)</f>
        <v>22225</v>
      </c>
      <c r="U29" s="161">
        <f>SUM(U13:U28)</f>
        <v>3630812</v>
      </c>
      <c r="V29" s="42">
        <f>T29/U29</f>
        <v>6.121220266981601E-3</v>
      </c>
      <c r="W29" s="43"/>
    </row>
    <row r="30" spans="1:35" ht="13.5" customHeight="1">
      <c r="O30" s="294"/>
      <c r="P30" s="242"/>
      <c r="Q30" s="288"/>
      <c r="R30" s="242"/>
      <c r="S30" s="242"/>
      <c r="T30" s="242"/>
      <c r="U30" s="242"/>
      <c r="V30" s="354"/>
      <c r="W30" s="294"/>
      <c r="X30" s="242"/>
      <c r="Y30" s="242"/>
      <c r="Z30" s="242"/>
      <c r="AA30" s="242"/>
      <c r="AB30" s="242"/>
      <c r="AC30" s="242"/>
      <c r="AD30" s="242"/>
      <c r="AE30" s="242"/>
      <c r="AF30" s="242"/>
      <c r="AG30" s="242"/>
      <c r="AH30" s="242"/>
      <c r="AI30" s="242"/>
    </row>
    <row r="31" spans="1:35" ht="12.75" customHeight="1">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row>
    <row r="32" spans="1:35">
      <c r="N32" s="242"/>
      <c r="O32" s="242"/>
      <c r="P32" s="294"/>
      <c r="Q32" s="299"/>
      <c r="R32" s="242"/>
      <c r="S32" s="242"/>
      <c r="T32" s="242"/>
      <c r="U32" s="242"/>
      <c r="V32" s="242"/>
      <c r="W32" s="242"/>
      <c r="X32" s="242"/>
      <c r="Y32" s="242"/>
      <c r="Z32" s="242"/>
      <c r="AA32" s="242"/>
      <c r="AB32" s="242"/>
      <c r="AC32" s="242"/>
      <c r="AD32" s="242"/>
      <c r="AE32" s="242"/>
      <c r="AF32" s="242"/>
      <c r="AG32" s="242"/>
      <c r="AH32" s="242"/>
    </row>
    <row r="33" spans="1:27">
      <c r="N33" s="433"/>
      <c r="O33" s="433"/>
      <c r="P33" s="433"/>
      <c r="Q33" s="433"/>
      <c r="R33" s="433"/>
      <c r="S33" s="433"/>
      <c r="T33" s="433"/>
      <c r="U33" s="433"/>
      <c r="V33" s="433"/>
      <c r="W33" s="433"/>
    </row>
    <row r="34" spans="1:27">
      <c r="N34" s="325"/>
      <c r="O34" s="325"/>
      <c r="P34" s="325"/>
      <c r="Q34" s="325"/>
      <c r="R34" s="325"/>
      <c r="S34" s="325"/>
      <c r="T34" s="325"/>
      <c r="U34" s="325"/>
      <c r="V34" s="325"/>
      <c r="W34" s="325"/>
      <c r="X34" s="242"/>
      <c r="Y34" s="242"/>
      <c r="Z34" s="242"/>
      <c r="AA34" s="242"/>
    </row>
    <row r="35" spans="1:27">
      <c r="N35" s="434"/>
      <c r="O35" s="434"/>
      <c r="P35" s="434"/>
      <c r="Q35" s="434"/>
      <c r="R35" s="434"/>
      <c r="S35" s="434"/>
      <c r="T35" s="434"/>
      <c r="U35" s="434"/>
      <c r="V35" s="434"/>
      <c r="W35" s="359"/>
      <c r="X35" s="434"/>
      <c r="Y35" s="434"/>
      <c r="Z35" s="434"/>
      <c r="AA35" s="242"/>
    </row>
    <row r="36" spans="1:27">
      <c r="N36" s="360"/>
      <c r="O36" s="360"/>
      <c r="P36" s="360"/>
      <c r="Q36" s="360"/>
      <c r="R36" s="360"/>
      <c r="S36" s="360"/>
      <c r="T36" s="360"/>
      <c r="U36" s="360"/>
      <c r="V36" s="387"/>
      <c r="W36" s="325"/>
      <c r="X36" s="242"/>
      <c r="Y36" s="242"/>
      <c r="Z36" s="242"/>
      <c r="AA36" s="242"/>
    </row>
    <row r="37" spans="1:27">
      <c r="N37" s="360"/>
      <c r="O37" s="360"/>
      <c r="P37" s="360"/>
      <c r="Q37" s="360"/>
      <c r="R37" s="360"/>
      <c r="S37" s="360"/>
      <c r="T37" s="360"/>
      <c r="U37" s="360"/>
      <c r="V37" s="360"/>
      <c r="W37" s="325"/>
      <c r="X37" s="242"/>
      <c r="Y37" s="242"/>
      <c r="Z37" s="242"/>
      <c r="AA37" s="242"/>
    </row>
    <row r="38" spans="1:27">
      <c r="N38" s="360"/>
      <c r="O38" s="515"/>
      <c r="P38" s="360"/>
      <c r="Q38" s="360"/>
      <c r="R38" s="360"/>
      <c r="S38" s="360"/>
      <c r="T38" s="360"/>
      <c r="U38" s="360"/>
      <c r="V38" s="360"/>
      <c r="W38" s="325"/>
      <c r="X38" s="242"/>
      <c r="Y38" s="242"/>
      <c r="Z38" s="242"/>
      <c r="AA38" s="242"/>
    </row>
    <row r="39" spans="1:27">
      <c r="N39" s="360"/>
      <c r="O39" s="360"/>
      <c r="P39" s="360"/>
      <c r="Q39" s="360"/>
      <c r="R39" s="360"/>
      <c r="S39" s="360"/>
      <c r="T39" s="360"/>
      <c r="U39" s="360"/>
      <c r="V39" s="360"/>
      <c r="W39" s="325"/>
      <c r="X39" s="242"/>
      <c r="Y39" s="242"/>
      <c r="Z39" s="242"/>
      <c r="AA39" s="242"/>
    </row>
    <row r="40" spans="1:27" s="288" customFormat="1">
      <c r="A40" s="3"/>
      <c r="B40" s="3"/>
      <c r="N40" s="360"/>
      <c r="O40" s="360"/>
      <c r="P40" s="360"/>
      <c r="Q40" s="360"/>
      <c r="R40" s="360"/>
      <c r="S40" s="360"/>
      <c r="T40" s="360"/>
      <c r="U40" s="360"/>
      <c r="V40" s="360"/>
      <c r="W40" s="325"/>
    </row>
    <row r="41" spans="1:27">
      <c r="N41" s="360"/>
      <c r="O41" s="360"/>
      <c r="P41" s="360"/>
      <c r="Q41" s="360"/>
      <c r="R41" s="360"/>
      <c r="S41" s="360"/>
      <c r="T41" s="360"/>
      <c r="U41" s="360"/>
      <c r="V41" s="360"/>
      <c r="W41" s="325"/>
      <c r="X41" s="242"/>
      <c r="Y41" s="242"/>
      <c r="Z41" s="242"/>
      <c r="AA41" s="242"/>
    </row>
    <row r="42" spans="1:27">
      <c r="N42" s="360"/>
      <c r="O42" s="360"/>
      <c r="P42" s="360"/>
      <c r="Q42" s="360"/>
      <c r="R42" s="360"/>
      <c r="S42" s="360"/>
      <c r="T42" s="360"/>
      <c r="U42" s="360"/>
      <c r="V42" s="360"/>
      <c r="W42" s="325"/>
      <c r="X42" s="242"/>
      <c r="Y42" s="242"/>
      <c r="Z42" s="242"/>
      <c r="AA42" s="242"/>
    </row>
    <row r="43" spans="1:27">
      <c r="N43" s="360"/>
      <c r="O43" s="360"/>
      <c r="P43" s="360"/>
      <c r="Q43" s="360"/>
      <c r="R43" s="360"/>
      <c r="S43" s="360"/>
      <c r="T43" s="360"/>
      <c r="U43" s="360"/>
      <c r="V43" s="360"/>
      <c r="W43" s="325"/>
      <c r="X43" s="242"/>
      <c r="Y43" s="242"/>
      <c r="Z43" s="242"/>
      <c r="AA43" s="242"/>
    </row>
    <row r="44" spans="1:27">
      <c r="N44" s="360"/>
      <c r="O44" s="360"/>
      <c r="P44" s="360"/>
      <c r="Q44" s="360"/>
      <c r="R44" s="360"/>
      <c r="S44" s="360"/>
      <c r="T44" s="360"/>
      <c r="U44" s="360"/>
      <c r="V44" s="360"/>
      <c r="W44" s="325"/>
      <c r="X44" s="242"/>
      <c r="Y44" s="242"/>
      <c r="Z44" s="242"/>
      <c r="AA44" s="242"/>
    </row>
    <row r="45" spans="1:27">
      <c r="N45" s="360"/>
      <c r="O45" s="360"/>
      <c r="P45" s="360"/>
      <c r="Q45" s="360"/>
      <c r="R45" s="360"/>
      <c r="S45" s="360"/>
      <c r="T45" s="360"/>
      <c r="U45" s="360"/>
      <c r="V45" s="360"/>
      <c r="W45" s="345"/>
      <c r="X45" s="242"/>
      <c r="Y45" s="242"/>
      <c r="Z45" s="242"/>
      <c r="AA45" s="242"/>
    </row>
    <row r="46" spans="1:27" ht="13.5" customHeight="1">
      <c r="N46" s="360"/>
      <c r="O46" s="360"/>
      <c r="P46" s="360"/>
      <c r="Q46" s="360"/>
      <c r="R46" s="360"/>
      <c r="S46" s="360"/>
      <c r="T46" s="360"/>
      <c r="U46" s="360"/>
      <c r="V46" s="360"/>
      <c r="W46" s="345"/>
      <c r="X46" s="242"/>
      <c r="Y46" s="242"/>
      <c r="Z46" s="242"/>
      <c r="AA46" s="242"/>
    </row>
    <row r="47" spans="1:27">
      <c r="N47" s="360"/>
      <c r="O47" s="360"/>
      <c r="P47" s="360"/>
      <c r="Q47" s="360"/>
      <c r="R47" s="360"/>
      <c r="S47" s="360"/>
      <c r="T47" s="360"/>
      <c r="U47" s="360"/>
      <c r="V47" s="360"/>
      <c r="W47" s="345"/>
      <c r="X47" s="242"/>
      <c r="Y47" s="242"/>
      <c r="Z47" s="242"/>
      <c r="AA47" s="242"/>
    </row>
    <row r="48" spans="1:27">
      <c r="N48" s="360"/>
      <c r="O48" s="360"/>
      <c r="P48" s="360"/>
      <c r="Q48" s="360"/>
      <c r="R48" s="360"/>
      <c r="S48" s="360"/>
      <c r="T48" s="360"/>
      <c r="U48" s="360"/>
      <c r="V48" s="360"/>
      <c r="W48" s="345"/>
      <c r="X48" s="242"/>
      <c r="Y48" s="242"/>
      <c r="Z48" s="242"/>
      <c r="AA48" s="242"/>
    </row>
    <row r="49" spans="14:27">
      <c r="N49" s="360"/>
      <c r="O49" s="360"/>
      <c r="P49" s="360"/>
      <c r="Q49" s="360"/>
      <c r="R49" s="360"/>
      <c r="S49" s="360"/>
      <c r="T49" s="360"/>
      <c r="U49" s="360"/>
      <c r="V49" s="360"/>
      <c r="W49" s="345"/>
      <c r="X49" s="242"/>
      <c r="Y49" s="242"/>
      <c r="Z49" s="242"/>
      <c r="AA49" s="242"/>
    </row>
    <row r="50" spans="14:27">
      <c r="N50" s="360"/>
      <c r="O50" s="360"/>
      <c r="P50" s="360"/>
      <c r="Q50" s="360"/>
      <c r="R50" s="360"/>
      <c r="S50" s="360"/>
      <c r="T50" s="360"/>
      <c r="U50" s="360"/>
      <c r="V50" s="360"/>
      <c r="W50" s="345"/>
      <c r="X50" s="242"/>
      <c r="Y50" s="242"/>
      <c r="Z50" s="242"/>
      <c r="AA50" s="242"/>
    </row>
    <row r="51" spans="14:27">
      <c r="N51" s="360"/>
      <c r="O51" s="360"/>
      <c r="P51" s="360"/>
      <c r="Q51" s="360"/>
      <c r="R51" s="360"/>
      <c r="S51" s="360"/>
      <c r="T51" s="360"/>
      <c r="U51" s="360"/>
      <c r="V51" s="360"/>
      <c r="W51" s="345"/>
      <c r="X51" s="242"/>
      <c r="Y51" s="242"/>
      <c r="Z51" s="242"/>
      <c r="AA51" s="242"/>
    </row>
    <row r="52" spans="14:27" ht="13.5" customHeight="1">
      <c r="N52" s="360"/>
      <c r="O52" s="360"/>
      <c r="P52" s="360"/>
      <c r="Q52" s="360"/>
      <c r="R52" s="360"/>
      <c r="S52" s="387"/>
      <c r="T52" s="387"/>
      <c r="U52" s="387"/>
      <c r="V52" s="387"/>
      <c r="W52" s="345"/>
      <c r="X52" s="242"/>
      <c r="Y52" s="242"/>
      <c r="Z52" s="242"/>
      <c r="AA52" s="242"/>
    </row>
    <row r="53" spans="14:27">
      <c r="N53" s="360"/>
      <c r="O53" s="360"/>
      <c r="P53" s="360"/>
      <c r="Q53" s="360"/>
      <c r="R53" s="387"/>
      <c r="S53" s="387"/>
      <c r="T53" s="387"/>
      <c r="U53" s="387"/>
      <c r="V53" s="387"/>
      <c r="W53" s="345"/>
      <c r="X53" s="242"/>
      <c r="Y53" s="345"/>
      <c r="Z53" s="242"/>
      <c r="AA53" s="242"/>
    </row>
    <row r="54" spans="14:27">
      <c r="N54" s="387"/>
      <c r="O54" s="360"/>
      <c r="P54" s="360"/>
      <c r="Q54" s="360"/>
      <c r="R54" s="360"/>
      <c r="S54" s="387"/>
      <c r="T54" s="387"/>
      <c r="U54" s="387"/>
      <c r="V54" s="387"/>
      <c r="W54" s="345"/>
      <c r="X54" s="242"/>
      <c r="Y54" s="242"/>
      <c r="Z54" s="242"/>
      <c r="AA54" s="242"/>
    </row>
    <row r="55" spans="14:27">
      <c r="N55" s="387"/>
      <c r="O55" s="360"/>
      <c r="P55" s="360"/>
      <c r="Q55" s="360"/>
      <c r="R55" s="360"/>
      <c r="S55" s="387"/>
      <c r="T55" s="387"/>
      <c r="U55" s="387"/>
      <c r="V55" s="387"/>
      <c r="W55" s="345"/>
      <c r="X55" s="242"/>
      <c r="Y55" s="242"/>
      <c r="Z55" s="242"/>
      <c r="AA55" s="242"/>
    </row>
    <row r="56" spans="14:27">
      <c r="N56" s="360"/>
      <c r="O56" s="360"/>
      <c r="P56" s="360"/>
      <c r="Q56" s="360"/>
      <c r="R56" s="360"/>
      <c r="S56" s="387"/>
      <c r="T56" s="387"/>
      <c r="U56" s="387"/>
      <c r="V56" s="387"/>
      <c r="W56" s="345"/>
      <c r="X56" s="242"/>
      <c r="Y56" s="242"/>
      <c r="Z56" s="242"/>
      <c r="AA56" s="242"/>
    </row>
    <row r="57" spans="14:27">
      <c r="N57" s="387"/>
      <c r="O57" s="360"/>
      <c r="P57" s="360"/>
      <c r="Q57" s="360"/>
      <c r="R57" s="360"/>
      <c r="S57" s="387"/>
      <c r="T57" s="387"/>
      <c r="U57" s="387"/>
      <c r="V57" s="387"/>
      <c r="W57" s="345"/>
      <c r="X57" s="242"/>
      <c r="Y57" s="242"/>
      <c r="Z57" s="242"/>
      <c r="AA57" s="242"/>
    </row>
    <row r="58" spans="14:27">
      <c r="N58" s="360"/>
      <c r="O58" s="360"/>
      <c r="P58" s="360"/>
      <c r="Q58" s="360"/>
      <c r="R58" s="360"/>
      <c r="S58" s="387"/>
      <c r="T58" s="360"/>
      <c r="U58" s="387"/>
      <c r="V58" s="387"/>
      <c r="W58" s="345"/>
      <c r="X58" s="242"/>
      <c r="Y58" s="242"/>
      <c r="Z58" s="242"/>
      <c r="AA58" s="242"/>
    </row>
    <row r="59" spans="14:27">
      <c r="N59" s="387"/>
      <c r="O59" s="360"/>
      <c r="P59" s="360"/>
      <c r="Q59" s="360"/>
      <c r="R59" s="360"/>
      <c r="S59" s="387"/>
      <c r="T59" s="387"/>
      <c r="U59" s="387"/>
      <c r="V59" s="387"/>
      <c r="W59" s="345"/>
      <c r="X59" s="242"/>
      <c r="Y59" s="242"/>
      <c r="Z59" s="242"/>
      <c r="AA59" s="242"/>
    </row>
    <row r="60" spans="14:27">
      <c r="N60" s="387"/>
      <c r="O60" s="387"/>
      <c r="P60" s="387"/>
      <c r="Q60" s="360"/>
      <c r="R60" s="360"/>
      <c r="S60" s="360"/>
      <c r="T60" s="360"/>
      <c r="U60" s="387"/>
      <c r="V60" s="387"/>
      <c r="W60" s="345"/>
      <c r="X60" s="242"/>
      <c r="Y60" s="242"/>
      <c r="Z60" s="242"/>
      <c r="AA60" s="242"/>
    </row>
    <row r="61" spans="14:27">
      <c r="N61" s="360"/>
      <c r="O61" s="387"/>
      <c r="P61" s="387"/>
      <c r="Q61" s="360"/>
      <c r="R61" s="360"/>
      <c r="S61" s="387"/>
      <c r="T61" s="360"/>
      <c r="U61" s="387"/>
      <c r="V61" s="387"/>
      <c r="W61" s="345"/>
      <c r="X61" s="242"/>
      <c r="Y61" s="242"/>
      <c r="Z61" s="242"/>
      <c r="AA61" s="242"/>
    </row>
    <row r="62" spans="14:27">
      <c r="N62" s="360"/>
      <c r="O62" s="387"/>
      <c r="P62" s="387"/>
      <c r="Q62" s="360"/>
      <c r="R62" s="360"/>
      <c r="S62" s="387"/>
      <c r="T62" s="360"/>
      <c r="U62" s="387"/>
      <c r="V62" s="387"/>
      <c r="W62" s="345"/>
      <c r="X62" s="242"/>
      <c r="Y62" s="242"/>
      <c r="Z62" s="242"/>
      <c r="AA62" s="242"/>
    </row>
    <row r="63" spans="14:27">
      <c r="N63" s="387"/>
      <c r="O63" s="387"/>
      <c r="P63" s="387"/>
      <c r="Q63" s="387"/>
      <c r="R63" s="360"/>
      <c r="S63" s="387"/>
      <c r="T63" s="360"/>
      <c r="U63" s="387"/>
      <c r="V63" s="387"/>
      <c r="W63" s="345"/>
      <c r="X63" s="242"/>
      <c r="Y63" s="242"/>
      <c r="Z63" s="242"/>
      <c r="AA63" s="242"/>
    </row>
    <row r="64" spans="14:27">
      <c r="N64" s="360"/>
      <c r="O64" s="387"/>
      <c r="P64" s="360"/>
      <c r="Q64" s="360"/>
      <c r="R64" s="360"/>
      <c r="S64" s="387"/>
      <c r="T64" s="387"/>
      <c r="U64" s="387"/>
      <c r="V64" s="387"/>
      <c r="W64" s="345"/>
      <c r="X64" s="242"/>
      <c r="Y64" s="242"/>
      <c r="Z64" s="242"/>
      <c r="AA64" s="242"/>
    </row>
    <row r="65" spans="14:39">
      <c r="N65" s="360"/>
      <c r="O65" s="387"/>
      <c r="P65" s="387"/>
      <c r="Q65" s="360"/>
      <c r="R65" s="360"/>
      <c r="S65" s="387"/>
      <c r="T65" s="387"/>
      <c r="U65" s="387"/>
      <c r="V65" s="387"/>
      <c r="W65" s="345"/>
      <c r="X65" s="242"/>
      <c r="Y65" s="242"/>
      <c r="Z65" s="242"/>
      <c r="AA65" s="242"/>
    </row>
    <row r="66" spans="14:39">
      <c r="N66" s="360"/>
      <c r="O66" s="387"/>
      <c r="P66" s="387"/>
      <c r="Q66" s="360"/>
      <c r="R66" s="387"/>
      <c r="S66" s="387"/>
      <c r="T66" s="387"/>
      <c r="U66" s="387"/>
      <c r="V66" s="387"/>
      <c r="W66" s="345"/>
      <c r="X66" s="242"/>
      <c r="Y66" s="345"/>
      <c r="Z66" s="242"/>
      <c r="AA66" s="242"/>
    </row>
    <row r="67" spans="14:39">
      <c r="N67" s="360"/>
      <c r="O67" s="360"/>
      <c r="P67" s="360"/>
      <c r="Q67" s="360"/>
      <c r="R67" s="360"/>
      <c r="S67" s="387"/>
      <c r="T67" s="360"/>
      <c r="U67" s="360"/>
      <c r="V67" s="387"/>
      <c r="W67" s="345"/>
      <c r="X67" s="242"/>
      <c r="Y67" s="242"/>
      <c r="Z67" s="242"/>
      <c r="AA67" s="242"/>
    </row>
    <row r="68" spans="14:39">
      <c r="N68" s="345"/>
      <c r="O68" s="242"/>
      <c r="P68" s="242"/>
      <c r="Q68" s="242"/>
      <c r="R68" s="242"/>
      <c r="S68" s="242"/>
      <c r="T68" s="345"/>
      <c r="U68" s="242"/>
      <c r="V68" s="242"/>
      <c r="W68" s="242"/>
      <c r="X68" s="242"/>
      <c r="Y68" s="242"/>
      <c r="Z68" s="242"/>
      <c r="AA68" s="242"/>
    </row>
    <row r="69" spans="14:39">
      <c r="N69" s="345"/>
      <c r="O69" s="242"/>
      <c r="P69" s="242"/>
      <c r="Q69" s="242"/>
      <c r="R69" s="242"/>
      <c r="S69" s="242"/>
      <c r="T69" s="345"/>
      <c r="U69" s="242"/>
      <c r="V69" s="242"/>
      <c r="W69" s="242"/>
      <c r="X69" s="242"/>
      <c r="Y69" s="242"/>
      <c r="Z69" s="242"/>
      <c r="AA69" s="242"/>
    </row>
    <row r="70" spans="14:39">
      <c r="N70" s="345"/>
      <c r="O70" s="242"/>
      <c r="P70" s="242"/>
      <c r="Q70" s="242"/>
      <c r="R70" s="242"/>
      <c r="S70" s="242"/>
      <c r="T70" s="345"/>
      <c r="U70" s="242"/>
      <c r="V70" s="242"/>
      <c r="W70" s="242"/>
      <c r="X70" s="242"/>
      <c r="Y70" s="242"/>
      <c r="Z70" s="242"/>
      <c r="AA70" s="242"/>
    </row>
    <row r="71" spans="14:39">
      <c r="N71" s="358"/>
      <c r="O71" s="321"/>
      <c r="P71" s="358"/>
      <c r="Q71" s="358"/>
      <c r="R71" s="321"/>
      <c r="S71" s="358"/>
      <c r="T71" s="358"/>
      <c r="U71" s="321"/>
      <c r="V71" s="358"/>
      <c r="W71" s="358"/>
      <c r="X71" s="321"/>
      <c r="Y71" s="242"/>
      <c r="Z71" s="242"/>
      <c r="AA71" s="242"/>
    </row>
    <row r="72" spans="14:39">
      <c r="N72" s="358"/>
      <c r="O72" s="321"/>
      <c r="P72" s="358"/>
      <c r="Q72" s="358"/>
      <c r="R72" s="321"/>
      <c r="S72" s="358"/>
      <c r="T72" s="358"/>
      <c r="U72" s="321"/>
      <c r="V72" s="358"/>
      <c r="W72" s="358"/>
      <c r="X72" s="321"/>
      <c r="Y72" s="242"/>
      <c r="Z72" s="242"/>
      <c r="AA72" s="242"/>
    </row>
    <row r="73" spans="14:39">
      <c r="N73" s="358"/>
      <c r="O73" s="321"/>
      <c r="P73" s="358"/>
      <c r="Q73" s="358"/>
      <c r="R73" s="321"/>
      <c r="S73" s="358"/>
      <c r="T73" s="358"/>
      <c r="U73" s="321"/>
      <c r="V73" s="358"/>
      <c r="W73" s="358"/>
      <c r="X73" s="321"/>
      <c r="Y73" s="242"/>
      <c r="Z73" s="242"/>
      <c r="AA73" s="242"/>
    </row>
    <row r="74" spans="14:39">
      <c r="N74" s="358"/>
      <c r="O74" s="358"/>
      <c r="P74" s="321"/>
      <c r="Q74" s="358"/>
      <c r="R74" s="358"/>
      <c r="S74" s="321"/>
      <c r="T74" s="358"/>
      <c r="U74" s="358"/>
      <c r="V74" s="321"/>
      <c r="W74" s="358"/>
      <c r="X74" s="358"/>
      <c r="Y74" s="321"/>
      <c r="Z74" s="242"/>
      <c r="AA74" s="242"/>
      <c r="AB74" s="242"/>
    </row>
    <row r="75" spans="14:39">
      <c r="N75" s="358"/>
      <c r="O75" s="358"/>
      <c r="P75" s="321"/>
      <c r="Q75" s="358"/>
      <c r="R75" s="358"/>
      <c r="S75" s="321"/>
      <c r="T75" s="358"/>
      <c r="U75" s="358"/>
      <c r="V75" s="321"/>
      <c r="W75" s="358"/>
      <c r="X75" s="358"/>
      <c r="Y75" s="321"/>
      <c r="Z75" s="242"/>
      <c r="AA75" s="242"/>
      <c r="AB75" s="242"/>
    </row>
    <row r="76" spans="14:39">
      <c r="N76" s="358"/>
      <c r="O76" s="358"/>
      <c r="P76" s="321"/>
      <c r="Q76" s="358"/>
      <c r="R76" s="358"/>
      <c r="S76" s="321"/>
      <c r="T76" s="358"/>
      <c r="U76" s="358"/>
      <c r="V76" s="321"/>
      <c r="W76" s="358"/>
      <c r="X76" s="358"/>
      <c r="Y76" s="321"/>
      <c r="Z76" s="242"/>
      <c r="AA76" s="242"/>
      <c r="AB76" s="242"/>
    </row>
    <row r="77" spans="14:39">
      <c r="N77" s="358"/>
      <c r="O77" s="358"/>
      <c r="P77" s="321"/>
      <c r="Q77" s="358"/>
      <c r="R77" s="358"/>
      <c r="S77" s="321"/>
      <c r="T77" s="358"/>
      <c r="U77" s="358"/>
      <c r="V77" s="321"/>
      <c r="W77" s="358"/>
      <c r="X77" s="358"/>
      <c r="Y77" s="321"/>
      <c r="Z77" s="242"/>
      <c r="AA77" s="242"/>
      <c r="AB77" s="242"/>
    </row>
    <row r="78" spans="14:39">
      <c r="N78" s="358"/>
      <c r="O78" s="358"/>
      <c r="P78" s="321"/>
      <c r="Q78" s="358"/>
      <c r="R78" s="358"/>
      <c r="S78" s="321"/>
      <c r="T78" s="358"/>
      <c r="U78" s="358"/>
      <c r="V78" s="321"/>
      <c r="W78" s="358"/>
      <c r="X78" s="358"/>
      <c r="Y78" s="321"/>
      <c r="Z78" s="242"/>
      <c r="AA78" s="242"/>
      <c r="AB78" s="242"/>
    </row>
    <row r="79" spans="14:39">
      <c r="N79" s="358"/>
      <c r="O79" s="358"/>
      <c r="P79" s="321"/>
      <c r="Q79" s="358"/>
      <c r="R79" s="358"/>
      <c r="S79" s="321"/>
      <c r="T79" s="358"/>
      <c r="U79" s="358"/>
      <c r="V79" s="321"/>
      <c r="W79" s="358"/>
      <c r="X79" s="358"/>
      <c r="Y79" s="321"/>
      <c r="Z79" s="242"/>
      <c r="AA79" s="242"/>
      <c r="AB79" s="242"/>
    </row>
    <row r="80" spans="14:39">
      <c r="N80" s="242"/>
      <c r="O80" s="242"/>
      <c r="P80" s="516"/>
      <c r="Q80" s="436"/>
      <c r="R80" s="516"/>
      <c r="S80" s="516"/>
      <c r="T80" s="516"/>
      <c r="U80" s="516"/>
      <c r="V80" s="358"/>
      <c r="W80" s="358"/>
      <c r="X80" s="321"/>
      <c r="Y80" s="358"/>
      <c r="Z80" s="358"/>
      <c r="AA80" s="321"/>
      <c r="AB80" s="358"/>
      <c r="AC80" s="358"/>
      <c r="AD80" s="321"/>
      <c r="AE80" s="358"/>
      <c r="AF80" s="358"/>
      <c r="AG80" s="321"/>
      <c r="AH80" s="358"/>
      <c r="AI80" s="358"/>
      <c r="AJ80" s="321"/>
      <c r="AK80" s="242"/>
      <c r="AL80" s="242"/>
      <c r="AM80" s="242"/>
    </row>
    <row r="81" spans="14:39">
      <c r="N81" s="242"/>
      <c r="O81" s="242"/>
      <c r="P81" s="516"/>
      <c r="Q81" s="436"/>
      <c r="R81" s="436"/>
      <c r="S81" s="516"/>
      <c r="T81" s="436"/>
      <c r="U81" s="516"/>
      <c r="V81" s="358"/>
      <c r="W81" s="358"/>
      <c r="X81" s="321"/>
      <c r="Y81" s="358"/>
      <c r="Z81" s="358"/>
      <c r="AA81" s="321"/>
      <c r="AB81" s="358"/>
      <c r="AC81" s="358"/>
      <c r="AD81" s="321"/>
      <c r="AE81" s="358"/>
      <c r="AF81" s="358"/>
      <c r="AG81" s="321"/>
      <c r="AH81" s="358"/>
      <c r="AI81" s="358"/>
      <c r="AJ81" s="321"/>
      <c r="AK81" s="242"/>
      <c r="AL81" s="242"/>
      <c r="AM81" s="242"/>
    </row>
    <row r="82" spans="14:39">
      <c r="N82" s="242"/>
      <c r="O82" s="242"/>
      <c r="P82" s="516"/>
      <c r="Q82" s="516"/>
      <c r="R82" s="436"/>
      <c r="S82" s="516"/>
      <c r="T82" s="436"/>
      <c r="U82" s="436"/>
      <c r="V82" s="358"/>
      <c r="W82" s="358"/>
      <c r="X82" s="321"/>
      <c r="Y82" s="358"/>
      <c r="Z82" s="358"/>
      <c r="AA82" s="321"/>
      <c r="AB82" s="358"/>
      <c r="AC82" s="358"/>
      <c r="AD82" s="321"/>
      <c r="AE82" s="358"/>
      <c r="AF82" s="358"/>
      <c r="AG82" s="321"/>
      <c r="AH82" s="358"/>
      <c r="AI82" s="358"/>
      <c r="AJ82" s="321"/>
      <c r="AK82" s="242"/>
      <c r="AL82" s="242"/>
      <c r="AM82" s="242"/>
    </row>
    <row r="83" spans="14:39">
      <c r="N83" s="242"/>
      <c r="O83" s="242"/>
      <c r="P83" s="516"/>
      <c r="Q83" s="516"/>
      <c r="R83" s="516"/>
      <c r="S83" s="516"/>
      <c r="T83" s="516"/>
      <c r="U83" s="436"/>
      <c r="V83" s="358"/>
      <c r="W83" s="358"/>
      <c r="X83" s="321"/>
      <c r="Y83" s="358"/>
      <c r="Z83" s="358"/>
      <c r="AA83" s="321"/>
      <c r="AB83" s="358"/>
      <c r="AC83" s="358"/>
      <c r="AD83" s="321"/>
      <c r="AE83" s="358"/>
      <c r="AF83" s="358"/>
      <c r="AG83" s="321"/>
      <c r="AH83" s="358"/>
      <c r="AI83" s="358"/>
      <c r="AJ83" s="321"/>
      <c r="AK83" s="242"/>
      <c r="AL83" s="242"/>
      <c r="AM83" s="242"/>
    </row>
    <row r="84" spans="14:39">
      <c r="N84" s="242"/>
      <c r="O84" s="242"/>
      <c r="P84" s="516"/>
      <c r="Q84" s="436"/>
      <c r="R84" s="436"/>
      <c r="S84" s="516"/>
      <c r="T84" s="516"/>
      <c r="U84" s="436"/>
      <c r="V84" s="358"/>
      <c r="W84" s="358"/>
      <c r="X84" s="321"/>
      <c r="Y84" s="358"/>
      <c r="Z84" s="358"/>
      <c r="AA84" s="321"/>
      <c r="AB84" s="358"/>
      <c r="AC84" s="358"/>
      <c r="AD84" s="321"/>
      <c r="AE84" s="358"/>
      <c r="AF84" s="358"/>
      <c r="AG84" s="321"/>
      <c r="AH84" s="358"/>
      <c r="AI84" s="358"/>
      <c r="AJ84" s="321"/>
      <c r="AK84" s="242"/>
      <c r="AL84" s="242"/>
      <c r="AM84" s="242"/>
    </row>
    <row r="85" spans="14:39" ht="13.5" customHeight="1">
      <c r="N85" s="242"/>
      <c r="O85" s="242"/>
      <c r="P85" s="516"/>
      <c r="Q85" s="436"/>
      <c r="R85" s="436"/>
      <c r="S85" s="516"/>
      <c r="T85" s="436"/>
      <c r="U85" s="436"/>
      <c r="V85" s="358"/>
      <c r="W85" s="358"/>
      <c r="X85" s="321"/>
      <c r="Y85" s="358"/>
      <c r="Z85" s="358"/>
      <c r="AA85" s="321"/>
      <c r="AB85" s="358"/>
      <c r="AC85" s="358"/>
      <c r="AD85" s="321"/>
      <c r="AE85" s="358"/>
      <c r="AF85" s="358"/>
      <c r="AG85" s="321"/>
      <c r="AH85" s="358"/>
      <c r="AI85" s="358"/>
      <c r="AJ85" s="321"/>
      <c r="AK85" s="242"/>
      <c r="AL85" s="242"/>
      <c r="AM85" s="242"/>
    </row>
    <row r="86" spans="14:39">
      <c r="N86" s="242"/>
      <c r="O86" s="242"/>
      <c r="P86" s="516"/>
      <c r="Q86" s="436"/>
      <c r="R86" s="436"/>
      <c r="S86" s="516"/>
      <c r="T86" s="436"/>
      <c r="U86" s="436"/>
      <c r="V86" s="358"/>
      <c r="W86" s="358"/>
      <c r="X86" s="321"/>
      <c r="Y86" s="358"/>
      <c r="Z86" s="358"/>
      <c r="AA86" s="321"/>
      <c r="AB86" s="358"/>
      <c r="AC86" s="358"/>
      <c r="AD86" s="321"/>
      <c r="AE86" s="358"/>
      <c r="AF86" s="358"/>
      <c r="AG86" s="321"/>
      <c r="AH86" s="358"/>
      <c r="AI86" s="358"/>
      <c r="AJ86" s="321"/>
      <c r="AK86" s="242"/>
      <c r="AL86" s="242"/>
      <c r="AM86" s="242"/>
    </row>
    <row r="87" spans="14:39">
      <c r="N87" s="242"/>
      <c r="O87" s="242"/>
      <c r="P87" s="516"/>
      <c r="Q87" s="436"/>
      <c r="R87" s="436"/>
      <c r="S87" s="516"/>
      <c r="T87" s="516"/>
      <c r="U87" s="436"/>
      <c r="V87" s="242"/>
      <c r="W87" s="242"/>
      <c r="X87" s="242"/>
      <c r="Y87" s="242"/>
      <c r="Z87" s="242"/>
      <c r="AA87" s="242"/>
      <c r="AB87" s="242"/>
      <c r="AC87" s="242"/>
      <c r="AD87" s="242"/>
      <c r="AE87" s="242"/>
      <c r="AF87" s="242"/>
      <c r="AG87" s="242"/>
      <c r="AH87" s="242"/>
      <c r="AI87" s="242"/>
      <c r="AJ87" s="242"/>
      <c r="AK87" s="242"/>
      <c r="AL87" s="242"/>
      <c r="AM87" s="242"/>
    </row>
    <row r="88" spans="14:39">
      <c r="N88" s="242"/>
      <c r="O88" s="242"/>
      <c r="P88" s="516"/>
      <c r="Q88" s="436"/>
      <c r="R88" s="436"/>
      <c r="S88" s="516"/>
      <c r="T88" s="436"/>
      <c r="U88" s="436"/>
      <c r="V88" s="242"/>
      <c r="W88" s="242"/>
      <c r="X88" s="242"/>
      <c r="Y88" s="242"/>
      <c r="Z88" s="242"/>
      <c r="AA88" s="242"/>
      <c r="AB88" s="242"/>
      <c r="AC88" s="242"/>
      <c r="AD88" s="242"/>
      <c r="AE88" s="242"/>
      <c r="AF88" s="242"/>
      <c r="AG88" s="242"/>
      <c r="AH88" s="242"/>
      <c r="AI88" s="242"/>
      <c r="AJ88" s="242"/>
      <c r="AK88" s="242"/>
      <c r="AL88" s="242"/>
      <c r="AM88" s="242"/>
    </row>
    <row r="89" spans="14:39">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row>
    <row r="90" spans="14:39">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row>
    <row r="91" spans="14:39">
      <c r="N91" s="242"/>
      <c r="O91" s="242"/>
      <c r="P91" s="435"/>
      <c r="Q91" s="435"/>
      <c r="R91" s="435"/>
      <c r="S91" s="435"/>
      <c r="T91" s="435"/>
      <c r="U91" s="435"/>
      <c r="V91" s="435"/>
      <c r="W91" s="435"/>
      <c r="X91" s="435"/>
      <c r="Y91" s="435"/>
      <c r="Z91" s="435"/>
      <c r="AA91" s="435"/>
      <c r="AB91" s="435"/>
      <c r="AC91" s="435"/>
      <c r="AD91" s="435"/>
      <c r="AE91" s="435"/>
      <c r="AF91" s="435"/>
      <c r="AG91" s="435"/>
      <c r="AH91" s="435"/>
      <c r="AI91" s="435"/>
      <c r="AJ91" s="242"/>
      <c r="AK91" s="242"/>
      <c r="AL91" s="242"/>
      <c r="AM91" s="242"/>
    </row>
    <row r="92" spans="14:39">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row>
    <row r="93" spans="14:39">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row>
    <row r="94" spans="14:39">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row>
    <row r="95" spans="14:39">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row>
    <row r="96" spans="14:39">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row>
    <row r="97" spans="15:39">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row>
    <row r="98" spans="15:39">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row>
    <row r="99" spans="15:39">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row>
    <row r="100" spans="15:39">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row>
    <row r="101" spans="15:39">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row>
    <row r="102" spans="15:39">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row>
    <row r="103" spans="15:39">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row>
    <row r="104" spans="15:39">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row>
    <row r="105" spans="15:39">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row>
    <row r="106" spans="15:39">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row>
    <row r="107" spans="15:39">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row>
    <row r="108" spans="15:39">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row>
    <row r="109" spans="15:39">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row>
    <row r="110" spans="15:39">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row>
    <row r="111" spans="15:39">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row>
    <row r="112" spans="15:39">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row>
    <row r="113" spans="15:39">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row>
    <row r="114" spans="15:39">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row>
    <row r="115" spans="15:39">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row>
    <row r="116" spans="15:39">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row>
    <row r="117" spans="15:39">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row>
    <row r="118" spans="15:39">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row>
    <row r="119" spans="15:39">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row>
    <row r="120" spans="15:39">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row>
    <row r="121" spans="15:39">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row>
    <row r="122" spans="15:39">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row>
    <row r="123" spans="15:39">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row>
    <row r="124" spans="15:39">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row>
    <row r="125" spans="15:39">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row>
    <row r="126" spans="15:39">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row>
    <row r="127" spans="15:39">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row>
    <row r="128" spans="15:39">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row>
    <row r="129" spans="15:39">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row>
    <row r="130" spans="15:39">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row>
    <row r="131" spans="15:39">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row>
    <row r="132" spans="15:39">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row>
    <row r="133" spans="15:39">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row>
    <row r="134" spans="15:39">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row>
    <row r="135" spans="15:39">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row>
    <row r="136" spans="15:39">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row>
    <row r="137" spans="15:39">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row>
    <row r="138" spans="15:39">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row>
    <row r="139" spans="15:39">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row>
    <row r="140" spans="15:39">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row>
    <row r="141" spans="15:39">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row>
    <row r="142" spans="15:39">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row>
    <row r="143" spans="15:39">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row>
    <row r="144" spans="15:39">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row>
    <row r="145" spans="15:39">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row>
    <row r="146" spans="15:39">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row>
    <row r="147" spans="15:39">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row>
    <row r="148" spans="15:39">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row>
    <row r="149" spans="15:39">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row>
    <row r="150" spans="15:39">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row>
    <row r="151" spans="15:39">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row>
    <row r="152" spans="15:39">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row>
    <row r="153" spans="15:39">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row>
    <row r="154" spans="15:39">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row>
    <row r="155" spans="15:39">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row>
    <row r="156" spans="15:39">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row>
    <row r="157" spans="15:39">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row>
    <row r="158" spans="15:39">
      <c r="O158" s="242"/>
      <c r="P158" s="242"/>
      <c r="Q158" s="242"/>
      <c r="R158" s="242"/>
      <c r="S158" s="242"/>
      <c r="T158" s="242"/>
      <c r="U158" s="242"/>
      <c r="V158" s="242"/>
      <c r="W158" s="242"/>
      <c r="X158" s="242"/>
      <c r="Y158" s="242"/>
      <c r="Z158" s="242"/>
      <c r="AA158" s="242"/>
      <c r="AB158" s="242"/>
      <c r="AC158" s="242"/>
      <c r="AD158" s="242"/>
      <c r="AE158" s="242"/>
      <c r="AF158" s="242"/>
      <c r="AG158" s="242"/>
      <c r="AH158" s="242"/>
      <c r="AI158" s="242"/>
    </row>
    <row r="159" spans="15:39">
      <c r="O159" s="242"/>
      <c r="P159" s="242"/>
      <c r="Q159" s="242"/>
      <c r="R159" s="242"/>
      <c r="S159" s="242"/>
      <c r="T159" s="242"/>
      <c r="U159" s="242"/>
      <c r="V159" s="242"/>
      <c r="W159" s="242"/>
      <c r="X159" s="242"/>
      <c r="Y159" s="242"/>
      <c r="Z159" s="242"/>
      <c r="AA159" s="242"/>
      <c r="AB159" s="242"/>
      <c r="AC159" s="242"/>
      <c r="AD159" s="242"/>
      <c r="AE159" s="242"/>
      <c r="AF159" s="242"/>
      <c r="AG159" s="242"/>
      <c r="AH159" s="242"/>
      <c r="AI159" s="242"/>
    </row>
    <row r="160" spans="15:39">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row>
    <row r="161" spans="15:35">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row>
    <row r="162" spans="15:35">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row>
    <row r="163" spans="15:35">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row>
    <row r="164" spans="15:35">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row>
    <row r="165" spans="15:35">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row>
    <row r="166" spans="15:35">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row>
    <row r="167" spans="15:35">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row>
    <row r="168" spans="15:35">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row>
    <row r="169" spans="15:35">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row>
    <row r="170" spans="15:35">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row>
    <row r="171" spans="15:35">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row>
    <row r="172" spans="15:35">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row>
    <row r="173" spans="15:35">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row>
    <row r="174" spans="15:35">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row>
    <row r="175" spans="15:35">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row>
    <row r="176" spans="15:35">
      <c r="O176" s="242"/>
      <c r="P176" s="242"/>
      <c r="Q176" s="242"/>
      <c r="R176" s="242"/>
      <c r="S176" s="242"/>
      <c r="T176" s="242"/>
      <c r="U176" s="242"/>
      <c r="V176" s="242"/>
      <c r="W176" s="242"/>
      <c r="X176" s="242"/>
      <c r="Y176" s="242"/>
      <c r="Z176" s="242"/>
      <c r="AA176" s="242"/>
      <c r="AB176" s="242"/>
      <c r="AC176" s="242"/>
      <c r="AD176" s="242"/>
      <c r="AE176" s="242"/>
      <c r="AF176" s="242"/>
      <c r="AG176" s="242"/>
      <c r="AH176" s="242"/>
      <c r="AI176" s="242"/>
    </row>
    <row r="177" spans="15:35">
      <c r="O177" s="242"/>
      <c r="P177" s="242"/>
      <c r="Q177" s="242"/>
      <c r="R177" s="242"/>
      <c r="S177" s="242"/>
      <c r="T177" s="242"/>
      <c r="U177" s="242"/>
      <c r="V177" s="242"/>
      <c r="W177" s="242"/>
      <c r="X177" s="242"/>
      <c r="Y177" s="242"/>
      <c r="Z177" s="242"/>
      <c r="AA177" s="242"/>
      <c r="AB177" s="242"/>
      <c r="AC177" s="242"/>
      <c r="AD177" s="242"/>
      <c r="AE177" s="242"/>
      <c r="AF177" s="242"/>
      <c r="AG177" s="242"/>
      <c r="AH177" s="242"/>
      <c r="AI177" s="242"/>
    </row>
    <row r="178" spans="15:35">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row>
    <row r="179" spans="15:35">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row>
    <row r="180" spans="15:35">
      <c r="O180" s="242"/>
      <c r="P180" s="242"/>
      <c r="Q180" s="242"/>
      <c r="R180" s="242"/>
      <c r="S180" s="242"/>
      <c r="T180" s="242"/>
      <c r="U180" s="242"/>
      <c r="V180" s="242"/>
      <c r="W180" s="242"/>
      <c r="X180" s="242"/>
      <c r="Y180" s="242"/>
      <c r="Z180" s="242"/>
      <c r="AA180" s="242"/>
      <c r="AB180" s="242"/>
      <c r="AC180" s="242"/>
      <c r="AD180" s="242"/>
      <c r="AE180" s="242"/>
      <c r="AF180" s="242"/>
      <c r="AG180" s="242"/>
      <c r="AH180" s="242"/>
      <c r="AI180" s="242"/>
    </row>
    <row r="181" spans="15:35">
      <c r="O181" s="242"/>
      <c r="P181" s="242"/>
      <c r="Q181" s="242"/>
      <c r="R181" s="242"/>
      <c r="S181" s="242"/>
      <c r="T181" s="242"/>
      <c r="U181" s="242"/>
      <c r="V181" s="242"/>
      <c r="W181" s="242"/>
      <c r="X181" s="242"/>
      <c r="Y181" s="242"/>
      <c r="Z181" s="242"/>
      <c r="AA181" s="242"/>
      <c r="AB181" s="242"/>
      <c r="AC181" s="242"/>
      <c r="AD181" s="242"/>
      <c r="AE181" s="242"/>
      <c r="AF181" s="242"/>
      <c r="AG181" s="242"/>
      <c r="AH181" s="242"/>
      <c r="AI181" s="242"/>
    </row>
    <row r="182" spans="15:35">
      <c r="O182" s="242"/>
      <c r="P182" s="242"/>
      <c r="Q182" s="242"/>
      <c r="R182" s="242"/>
      <c r="S182" s="242"/>
      <c r="T182" s="242"/>
      <c r="U182" s="242"/>
      <c r="V182" s="242"/>
      <c r="W182" s="242"/>
      <c r="X182" s="242"/>
      <c r="Y182" s="242"/>
      <c r="Z182" s="242"/>
      <c r="AA182" s="242"/>
      <c r="AB182" s="242"/>
      <c r="AC182" s="242"/>
      <c r="AD182" s="242"/>
      <c r="AE182" s="242"/>
      <c r="AF182" s="242"/>
      <c r="AG182" s="242"/>
      <c r="AH182" s="242"/>
      <c r="AI182" s="242"/>
    </row>
    <row r="183" spans="15:35">
      <c r="O183" s="242"/>
      <c r="P183" s="242"/>
      <c r="Q183" s="242"/>
      <c r="R183" s="242"/>
      <c r="S183" s="242"/>
      <c r="T183" s="242"/>
      <c r="U183" s="242"/>
      <c r="V183" s="242"/>
      <c r="W183" s="242"/>
      <c r="X183" s="242"/>
      <c r="Y183" s="242"/>
      <c r="Z183" s="242"/>
      <c r="AA183" s="242"/>
      <c r="AB183" s="242"/>
      <c r="AC183" s="242"/>
      <c r="AD183" s="242"/>
      <c r="AE183" s="242"/>
      <c r="AF183" s="242"/>
      <c r="AG183" s="242"/>
      <c r="AH183" s="242"/>
      <c r="AI183" s="242"/>
    </row>
    <row r="184" spans="15:35">
      <c r="O184" s="242"/>
      <c r="P184" s="242"/>
      <c r="Q184" s="242"/>
      <c r="R184" s="242"/>
      <c r="S184" s="242"/>
      <c r="T184" s="242"/>
      <c r="U184" s="242"/>
      <c r="V184" s="242"/>
      <c r="W184" s="242"/>
      <c r="X184" s="242"/>
      <c r="Y184" s="242"/>
      <c r="Z184" s="242"/>
      <c r="AA184" s="242"/>
      <c r="AB184" s="242"/>
      <c r="AC184" s="242"/>
      <c r="AD184" s="242"/>
      <c r="AE184" s="242"/>
      <c r="AF184" s="242"/>
      <c r="AG184" s="242"/>
      <c r="AH184" s="242"/>
      <c r="AI184" s="242"/>
    </row>
    <row r="185" spans="15:35">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2"/>
    </row>
    <row r="186" spans="15:35">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row>
    <row r="187" spans="15:35">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row>
    <row r="188" spans="15:35">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row>
    <row r="189" spans="15:35">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row>
    <row r="190" spans="15:35">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row>
    <row r="191" spans="15:35">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row>
    <row r="192" spans="15:35">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row>
    <row r="193" spans="15:35">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row>
    <row r="194" spans="15:35">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row>
    <row r="195" spans="15:35">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row>
    <row r="196" spans="15:35">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row>
    <row r="197" spans="15:35">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row>
    <row r="198" spans="15:35">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row>
    <row r="199" spans="15:35">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row>
    <row r="200" spans="15:35">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row>
    <row r="201" spans="15:35">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row>
    <row r="202" spans="15:35">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row>
    <row r="203" spans="15:35">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row>
    <row r="204" spans="15:35">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row>
    <row r="205" spans="15:35">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row>
    <row r="206" spans="15:35">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row>
    <row r="207" spans="15:35">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row>
    <row r="208" spans="15:35">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row>
    <row r="209" spans="15:35">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row>
    <row r="210" spans="15:35">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row>
    <row r="211" spans="15:35">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row>
    <row r="212" spans="15:35">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row>
    <row r="213" spans="15:35">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row>
    <row r="214" spans="15:35">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row>
    <row r="215" spans="15:35">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row>
    <row r="216" spans="15:35">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row>
    <row r="217" spans="15:35">
      <c r="W217" s="242"/>
      <c r="X217" s="242"/>
      <c r="Y217" s="242"/>
      <c r="Z217" s="242"/>
      <c r="AA217" s="242"/>
      <c r="AB217" s="242"/>
      <c r="AC217" s="242"/>
      <c r="AD217" s="242"/>
      <c r="AE217" s="242"/>
      <c r="AF217" s="242"/>
      <c r="AG217" s="242"/>
      <c r="AH217" s="242"/>
      <c r="AI217" s="242"/>
    </row>
    <row r="218" spans="15:35">
      <c r="W218" s="242"/>
      <c r="X218" s="242"/>
      <c r="Y218" s="242"/>
      <c r="Z218" s="242"/>
      <c r="AA218" s="242"/>
      <c r="AB218" s="242"/>
      <c r="AC218" s="242"/>
      <c r="AD218" s="242"/>
      <c r="AE218" s="242"/>
      <c r="AF218" s="242"/>
      <c r="AG218" s="242"/>
      <c r="AH218" s="242"/>
      <c r="AI218" s="242"/>
    </row>
    <row r="219" spans="15:35">
      <c r="W219" s="242"/>
      <c r="X219" s="242"/>
      <c r="Y219" s="242"/>
      <c r="Z219" s="242"/>
      <c r="AA219" s="242"/>
      <c r="AB219" s="242"/>
      <c r="AC219" s="242"/>
      <c r="AD219" s="242"/>
      <c r="AE219" s="242"/>
      <c r="AF219" s="242"/>
      <c r="AG219" s="242"/>
      <c r="AH219" s="242"/>
      <c r="AI219" s="242"/>
    </row>
    <row r="220" spans="15:35">
      <c r="W220" s="242"/>
      <c r="X220" s="242"/>
      <c r="Y220" s="242"/>
      <c r="Z220" s="242"/>
      <c r="AA220" s="242"/>
      <c r="AB220" s="242"/>
      <c r="AC220" s="242"/>
      <c r="AD220" s="242"/>
      <c r="AE220" s="242"/>
      <c r="AF220" s="242"/>
      <c r="AG220" s="242"/>
      <c r="AH220" s="242"/>
      <c r="AI220" s="242"/>
    </row>
    <row r="221" spans="15:35">
      <c r="W221" s="242"/>
      <c r="X221" s="242"/>
      <c r="Y221" s="242"/>
      <c r="Z221" s="242"/>
      <c r="AA221" s="242"/>
      <c r="AB221" s="242"/>
      <c r="AC221" s="242"/>
      <c r="AD221" s="242"/>
      <c r="AE221" s="242"/>
      <c r="AF221" s="242"/>
      <c r="AG221" s="242"/>
      <c r="AH221" s="242"/>
      <c r="AI221" s="242"/>
    </row>
    <row r="222" spans="15:35">
      <c r="W222" s="242"/>
      <c r="X222" s="242"/>
      <c r="Y222" s="242"/>
      <c r="Z222" s="242"/>
      <c r="AA222" s="242"/>
      <c r="AB222" s="242"/>
      <c r="AC222" s="242"/>
      <c r="AD222" s="242"/>
      <c r="AE222" s="242"/>
      <c r="AF222" s="242"/>
      <c r="AG222" s="242"/>
      <c r="AH222" s="242"/>
      <c r="AI222" s="242"/>
    </row>
    <row r="223" spans="15:35">
      <c r="W223" s="242"/>
      <c r="X223" s="242"/>
      <c r="Y223" s="242"/>
      <c r="Z223" s="242"/>
      <c r="AA223" s="242"/>
      <c r="AB223" s="242"/>
      <c r="AC223" s="242"/>
      <c r="AD223" s="242"/>
      <c r="AE223" s="242"/>
      <c r="AF223" s="242"/>
      <c r="AG223" s="242"/>
      <c r="AH223" s="242"/>
      <c r="AI223" s="242"/>
    </row>
    <row r="224" spans="15:35">
      <c r="W224" s="242"/>
      <c r="X224" s="242"/>
      <c r="Y224" s="242"/>
      <c r="Z224" s="242"/>
      <c r="AA224" s="242"/>
      <c r="AB224" s="242"/>
      <c r="AC224" s="242"/>
      <c r="AD224" s="242"/>
      <c r="AE224" s="242"/>
      <c r="AF224" s="242"/>
      <c r="AG224" s="242"/>
      <c r="AH224" s="242"/>
      <c r="AI224" s="242"/>
    </row>
    <row r="225" spans="23:35">
      <c r="W225" s="242"/>
      <c r="X225" s="242"/>
      <c r="Y225" s="242"/>
      <c r="Z225" s="242"/>
      <c r="AA225" s="242"/>
      <c r="AB225" s="242"/>
      <c r="AC225" s="242"/>
      <c r="AD225" s="242"/>
      <c r="AE225" s="242"/>
      <c r="AF225" s="242"/>
      <c r="AG225" s="242"/>
      <c r="AH225" s="242"/>
      <c r="AI225" s="242"/>
    </row>
    <row r="226" spans="23:35">
      <c r="W226" s="242"/>
      <c r="X226" s="242"/>
      <c r="Y226" s="242"/>
      <c r="Z226" s="242"/>
      <c r="AA226" s="242"/>
      <c r="AB226" s="242"/>
      <c r="AC226" s="242"/>
      <c r="AD226" s="242"/>
      <c r="AE226" s="242"/>
      <c r="AF226" s="242"/>
      <c r="AG226" s="242"/>
      <c r="AH226" s="242"/>
      <c r="AI226" s="242"/>
    </row>
    <row r="227" spans="23:35">
      <c r="W227" s="242"/>
      <c r="X227" s="242"/>
      <c r="Y227" s="242"/>
      <c r="Z227" s="242"/>
      <c r="AA227" s="242"/>
      <c r="AB227" s="242"/>
      <c r="AC227" s="242"/>
      <c r="AD227" s="242"/>
      <c r="AE227" s="242"/>
      <c r="AF227" s="242"/>
      <c r="AG227" s="242"/>
      <c r="AH227" s="242"/>
      <c r="AI227" s="242"/>
    </row>
    <row r="228" spans="23:35">
      <c r="W228" s="242"/>
      <c r="X228" s="242"/>
      <c r="Y228" s="242"/>
      <c r="Z228" s="242"/>
      <c r="AA228" s="242"/>
      <c r="AB228" s="242"/>
      <c r="AC228" s="242"/>
      <c r="AD228" s="242"/>
      <c r="AE228" s="242"/>
      <c r="AF228" s="242"/>
      <c r="AG228" s="242"/>
      <c r="AH228" s="242"/>
      <c r="AI228" s="242"/>
    </row>
    <row r="229" spans="23:35">
      <c r="W229" s="242"/>
      <c r="X229" s="242"/>
      <c r="Y229" s="242"/>
      <c r="Z229" s="242"/>
      <c r="AA229" s="242"/>
      <c r="AB229" s="242"/>
      <c r="AC229" s="242"/>
      <c r="AD229" s="242"/>
      <c r="AE229" s="242"/>
      <c r="AF229" s="242"/>
      <c r="AG229" s="242"/>
      <c r="AH229" s="242"/>
      <c r="AI229" s="242"/>
    </row>
    <row r="230" spans="23:35">
      <c r="W230" s="242"/>
      <c r="X230" s="242"/>
      <c r="Y230" s="242"/>
      <c r="Z230" s="242"/>
      <c r="AA230" s="242"/>
      <c r="AB230" s="242"/>
      <c r="AC230" s="242"/>
      <c r="AD230" s="242"/>
      <c r="AE230" s="242"/>
      <c r="AF230" s="242"/>
      <c r="AG230" s="242"/>
      <c r="AH230" s="242"/>
      <c r="AI230" s="242"/>
    </row>
    <row r="231" spans="23:35">
      <c r="W231" s="242"/>
      <c r="X231" s="242"/>
      <c r="Y231" s="242"/>
      <c r="Z231" s="242"/>
      <c r="AA231" s="242"/>
      <c r="AB231" s="242"/>
      <c r="AC231" s="242"/>
      <c r="AD231" s="242"/>
      <c r="AE231" s="242"/>
      <c r="AF231" s="242"/>
      <c r="AG231" s="242"/>
      <c r="AH231" s="242"/>
      <c r="AI231" s="242"/>
    </row>
    <row r="232" spans="23:35">
      <c r="W232" s="242"/>
      <c r="X232" s="242"/>
      <c r="Y232" s="242"/>
      <c r="Z232" s="242"/>
      <c r="AA232" s="242"/>
      <c r="AB232" s="242"/>
      <c r="AC232" s="242"/>
      <c r="AD232" s="242"/>
      <c r="AE232" s="242"/>
      <c r="AF232" s="242"/>
      <c r="AG232" s="242"/>
      <c r="AH232" s="242"/>
      <c r="AI232" s="242"/>
    </row>
    <row r="233" spans="23:35">
      <c r="W233" s="242"/>
      <c r="X233" s="242"/>
      <c r="Y233" s="242"/>
      <c r="Z233" s="242"/>
      <c r="AA233" s="242"/>
      <c r="AB233" s="242"/>
      <c r="AC233" s="242"/>
      <c r="AD233" s="242"/>
      <c r="AE233" s="242"/>
      <c r="AF233" s="242"/>
      <c r="AG233" s="242"/>
      <c r="AH233" s="242"/>
      <c r="AI233" s="242"/>
    </row>
    <row r="234" spans="23:35">
      <c r="W234" s="242"/>
      <c r="X234" s="242"/>
      <c r="Y234" s="242"/>
      <c r="Z234" s="242"/>
      <c r="AA234" s="242"/>
      <c r="AB234" s="242"/>
      <c r="AC234" s="242"/>
      <c r="AD234" s="242"/>
      <c r="AE234" s="242"/>
      <c r="AF234" s="242"/>
      <c r="AG234" s="242"/>
      <c r="AH234" s="242"/>
      <c r="AI234" s="242"/>
    </row>
    <row r="235" spans="23:35">
      <c r="W235" s="242"/>
      <c r="X235" s="242"/>
      <c r="Y235" s="242"/>
      <c r="Z235" s="242"/>
      <c r="AA235" s="242"/>
      <c r="AB235" s="242"/>
      <c r="AC235" s="242"/>
      <c r="AD235" s="242"/>
      <c r="AE235" s="242"/>
      <c r="AF235" s="242"/>
      <c r="AG235" s="242"/>
      <c r="AH235" s="242"/>
      <c r="AI235" s="242"/>
    </row>
    <row r="236" spans="23:35">
      <c r="X236" s="242"/>
      <c r="Y236" s="242"/>
      <c r="Z236" s="242"/>
      <c r="AA236" s="242"/>
      <c r="AB236" s="242"/>
      <c r="AC236" s="242"/>
      <c r="AD236" s="242"/>
      <c r="AE236" s="242"/>
      <c r="AF236" s="242"/>
      <c r="AG236" s="242"/>
      <c r="AH236" s="242"/>
      <c r="AI236" s="242"/>
    </row>
    <row r="237" spans="23:35">
      <c r="X237" s="242"/>
      <c r="Y237" s="242"/>
      <c r="Z237" s="242"/>
      <c r="AA237" s="242"/>
      <c r="AB237" s="242"/>
      <c r="AC237" s="242"/>
      <c r="AD237" s="242"/>
      <c r="AE237" s="242"/>
      <c r="AF237" s="242"/>
      <c r="AG237" s="242"/>
      <c r="AH237" s="242"/>
      <c r="AI237" s="242"/>
    </row>
    <row r="238" spans="23:35">
      <c r="X238" s="242"/>
      <c r="Y238" s="242"/>
      <c r="Z238" s="242"/>
      <c r="AA238" s="242"/>
      <c r="AB238" s="242"/>
      <c r="AC238" s="242"/>
      <c r="AD238" s="242"/>
      <c r="AE238" s="242"/>
      <c r="AF238" s="242"/>
      <c r="AG238" s="242"/>
      <c r="AH238" s="242"/>
      <c r="AI238" s="242"/>
    </row>
    <row r="239" spans="23:35">
      <c r="X239" s="242"/>
      <c r="Y239" s="242"/>
      <c r="Z239" s="242"/>
      <c r="AA239" s="242"/>
      <c r="AB239" s="242"/>
      <c r="AC239" s="242"/>
      <c r="AD239" s="242"/>
      <c r="AE239" s="242"/>
      <c r="AF239" s="242"/>
      <c r="AG239" s="242"/>
      <c r="AH239" s="242"/>
      <c r="AI239" s="242"/>
    </row>
    <row r="240" spans="23:35">
      <c r="X240" s="242"/>
      <c r="Y240" s="242"/>
      <c r="Z240" s="242"/>
      <c r="AA240" s="242"/>
      <c r="AB240" s="242"/>
      <c r="AC240" s="242"/>
      <c r="AD240" s="242"/>
      <c r="AE240" s="242"/>
      <c r="AF240" s="242"/>
      <c r="AG240" s="242"/>
      <c r="AH240" s="242"/>
      <c r="AI240" s="242"/>
    </row>
    <row r="241" spans="24:35">
      <c r="X241" s="242"/>
      <c r="Y241" s="242"/>
      <c r="Z241" s="242"/>
      <c r="AA241" s="242"/>
      <c r="AB241" s="242"/>
      <c r="AC241" s="242"/>
      <c r="AD241" s="242"/>
      <c r="AE241" s="242"/>
      <c r="AF241" s="242"/>
      <c r="AG241" s="242"/>
      <c r="AH241" s="242"/>
      <c r="AI241" s="242"/>
    </row>
    <row r="242" spans="24:35">
      <c r="X242" s="242"/>
      <c r="Y242" s="242"/>
      <c r="Z242" s="242"/>
      <c r="AA242" s="242"/>
      <c r="AB242" s="242"/>
      <c r="AC242" s="242"/>
      <c r="AD242" s="242"/>
      <c r="AE242" s="242"/>
      <c r="AF242" s="242"/>
      <c r="AG242" s="242"/>
      <c r="AH242" s="242"/>
      <c r="AI242" s="242"/>
    </row>
    <row r="243" spans="24:35">
      <c r="X243" s="242"/>
      <c r="Y243" s="242"/>
      <c r="Z243" s="242"/>
      <c r="AA243" s="242"/>
      <c r="AB243" s="242"/>
      <c r="AC243" s="242"/>
      <c r="AD243" s="242"/>
      <c r="AE243" s="242"/>
      <c r="AF243" s="242"/>
      <c r="AG243" s="242"/>
      <c r="AH243" s="242"/>
      <c r="AI243" s="242"/>
    </row>
    <row r="244" spans="24:35">
      <c r="X244" s="242"/>
      <c r="Y244" s="242"/>
      <c r="Z244" s="242"/>
      <c r="AA244" s="242"/>
      <c r="AB244" s="242"/>
      <c r="AC244" s="242"/>
      <c r="AD244" s="242"/>
      <c r="AE244" s="242"/>
      <c r="AF244" s="242"/>
      <c r="AG244" s="242"/>
      <c r="AH244" s="242"/>
      <c r="AI244" s="242"/>
    </row>
    <row r="245" spans="24:35">
      <c r="X245" s="242"/>
      <c r="Y245" s="242"/>
      <c r="Z245" s="242"/>
      <c r="AA245" s="242"/>
      <c r="AB245" s="242"/>
      <c r="AC245" s="242"/>
      <c r="AD245" s="242"/>
      <c r="AE245" s="242"/>
      <c r="AF245" s="242"/>
      <c r="AG245" s="242"/>
      <c r="AH245" s="242"/>
      <c r="AI245" s="242"/>
    </row>
    <row r="246" spans="24:35">
      <c r="X246" s="242"/>
      <c r="Y246" s="242"/>
      <c r="Z246" s="242"/>
      <c r="AA246" s="242"/>
      <c r="AB246" s="242"/>
      <c r="AC246" s="242"/>
      <c r="AD246" s="242"/>
      <c r="AE246" s="242"/>
      <c r="AF246" s="242"/>
      <c r="AG246" s="242"/>
      <c r="AH246" s="242"/>
      <c r="AI246" s="242"/>
    </row>
    <row r="247" spans="24:35">
      <c r="X247" s="242"/>
      <c r="Y247" s="242"/>
      <c r="Z247" s="242"/>
      <c r="AA247" s="242"/>
      <c r="AB247" s="242"/>
      <c r="AC247" s="242"/>
      <c r="AD247" s="242"/>
      <c r="AE247" s="242"/>
      <c r="AF247" s="242"/>
      <c r="AG247" s="242"/>
      <c r="AH247" s="242"/>
      <c r="AI247" s="242"/>
    </row>
    <row r="248" spans="24:35">
      <c r="X248" s="242"/>
      <c r="Y248" s="242"/>
      <c r="Z248" s="242"/>
      <c r="AA248" s="242"/>
      <c r="AB248" s="242"/>
      <c r="AC248" s="242"/>
      <c r="AD248" s="242"/>
      <c r="AE248" s="242"/>
      <c r="AF248" s="242"/>
      <c r="AG248" s="242"/>
      <c r="AH248" s="242"/>
      <c r="AI248" s="242"/>
    </row>
    <row r="249" spans="24:35">
      <c r="X249" s="242"/>
      <c r="Y249" s="242"/>
      <c r="Z249" s="242"/>
      <c r="AA249" s="242"/>
      <c r="AB249" s="242"/>
      <c r="AC249" s="242"/>
      <c r="AD249" s="242"/>
      <c r="AE249" s="242"/>
      <c r="AF249" s="242"/>
      <c r="AG249" s="242"/>
      <c r="AH249" s="242"/>
      <c r="AI249" s="242"/>
    </row>
    <row r="250" spans="24:35">
      <c r="X250" s="242"/>
      <c r="Y250" s="242"/>
      <c r="Z250" s="242"/>
      <c r="AA250" s="242"/>
      <c r="AB250" s="242"/>
      <c r="AC250" s="242"/>
      <c r="AD250" s="242"/>
      <c r="AE250" s="242"/>
      <c r="AF250" s="242"/>
      <c r="AG250" s="242"/>
      <c r="AH250" s="242"/>
      <c r="AI250" s="242"/>
    </row>
    <row r="251" spans="24:35">
      <c r="X251" s="242"/>
      <c r="Y251" s="242"/>
      <c r="Z251" s="242"/>
      <c r="AA251" s="242"/>
      <c r="AB251" s="242"/>
      <c r="AC251" s="242"/>
      <c r="AD251" s="242"/>
      <c r="AE251" s="242"/>
      <c r="AF251" s="242"/>
      <c r="AG251" s="242"/>
      <c r="AH251" s="242"/>
      <c r="AI251" s="242"/>
    </row>
    <row r="252" spans="24:35">
      <c r="X252" s="242"/>
      <c r="Y252" s="242"/>
      <c r="Z252" s="242"/>
      <c r="AA252" s="242"/>
      <c r="AB252" s="242"/>
      <c r="AC252" s="242"/>
      <c r="AD252" s="242"/>
      <c r="AE252" s="242"/>
      <c r="AF252" s="242"/>
      <c r="AG252" s="242"/>
      <c r="AH252" s="242"/>
      <c r="AI252" s="242"/>
    </row>
    <row r="253" spans="24:35">
      <c r="X253" s="242"/>
      <c r="Y253" s="242"/>
      <c r="Z253" s="242"/>
      <c r="AA253" s="242"/>
      <c r="AB253" s="242"/>
      <c r="AC253" s="242"/>
      <c r="AD253" s="242"/>
      <c r="AE253" s="242"/>
      <c r="AF253" s="242"/>
      <c r="AG253" s="242"/>
      <c r="AH253" s="242"/>
      <c r="AI253" s="242"/>
    </row>
    <row r="254" spans="24:35">
      <c r="X254" s="242"/>
      <c r="Y254" s="242"/>
      <c r="Z254" s="242"/>
      <c r="AA254" s="242"/>
      <c r="AB254" s="242"/>
      <c r="AC254" s="242"/>
      <c r="AD254" s="242"/>
      <c r="AE254" s="242"/>
      <c r="AF254" s="242"/>
      <c r="AG254" s="242"/>
      <c r="AH254" s="242"/>
      <c r="AI254" s="242"/>
    </row>
    <row r="255" spans="24:35">
      <c r="X255" s="242"/>
      <c r="Y255" s="242"/>
      <c r="Z255" s="242"/>
      <c r="AA255" s="242"/>
      <c r="AB255" s="242"/>
      <c r="AC255" s="242"/>
      <c r="AD255" s="242"/>
      <c r="AE255" s="242"/>
      <c r="AF255" s="242"/>
      <c r="AG255" s="242"/>
      <c r="AH255" s="242"/>
      <c r="AI255" s="242"/>
    </row>
    <row r="256" spans="24:35">
      <c r="X256" s="242"/>
      <c r="Y256" s="242"/>
      <c r="Z256" s="242"/>
      <c r="AA256" s="242"/>
      <c r="AB256" s="242"/>
      <c r="AC256" s="242"/>
      <c r="AD256" s="242"/>
      <c r="AE256" s="242"/>
      <c r="AF256" s="242"/>
      <c r="AG256" s="242"/>
      <c r="AH256" s="242"/>
      <c r="AI256" s="242"/>
    </row>
    <row r="257" spans="24:35">
      <c r="X257" s="242"/>
      <c r="Y257" s="242"/>
      <c r="Z257" s="242"/>
      <c r="AA257" s="242"/>
      <c r="AB257" s="242"/>
      <c r="AC257" s="242"/>
      <c r="AD257" s="242"/>
      <c r="AE257" s="242"/>
      <c r="AF257" s="242"/>
      <c r="AG257" s="242"/>
      <c r="AH257" s="242"/>
      <c r="AI257" s="242"/>
    </row>
    <row r="258" spans="24:35">
      <c r="X258" s="242"/>
      <c r="Y258" s="242"/>
      <c r="Z258" s="242"/>
      <c r="AA258" s="242"/>
      <c r="AB258" s="242"/>
      <c r="AC258" s="242"/>
      <c r="AD258" s="242"/>
      <c r="AE258" s="242"/>
      <c r="AF258" s="242"/>
      <c r="AG258" s="242"/>
      <c r="AH258" s="242"/>
      <c r="AI258" s="242"/>
    </row>
  </sheetData>
  <mergeCells count="10">
    <mergeCell ref="A4:S9"/>
    <mergeCell ref="T11:V11"/>
    <mergeCell ref="Q11:S11"/>
    <mergeCell ref="K11:M11"/>
    <mergeCell ref="N11:P11"/>
    <mergeCell ref="A11:A12"/>
    <mergeCell ref="B11:D11"/>
    <mergeCell ref="E11:G11"/>
    <mergeCell ref="H11:J11"/>
    <mergeCell ref="U7:V7"/>
  </mergeCells>
  <phoneticPr fontId="0" type="noConversion"/>
  <pageMargins left="0.75" right="0.75" top="1" bottom="1" header="0.5" footer="0.5"/>
  <pageSetup scale="39" orientation="landscape" r:id="rId1"/>
  <headerFooter alignWithMargins="0">
    <oddFooter>&amp;C&amp;14B-&amp;P-4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V100"/>
  <sheetViews>
    <sheetView zoomScale="90" zoomScaleNormal="90" workbookViewId="0"/>
  </sheetViews>
  <sheetFormatPr defaultRowHeight="12.75"/>
  <cols>
    <col min="1" max="1" width="13.28515625" style="37" customWidth="1"/>
    <col min="2" max="2" width="12.140625" style="37" customWidth="1"/>
    <col min="3" max="3" width="11.85546875" style="37" bestFit="1" customWidth="1"/>
    <col min="4" max="4" width="9.28515625" style="37" bestFit="1" customWidth="1"/>
    <col min="5" max="5" width="12.140625" style="37" customWidth="1"/>
    <col min="6" max="6" width="11.7109375" style="37" customWidth="1"/>
    <col min="7" max="7" width="8.28515625" style="37" customWidth="1"/>
    <col min="8" max="8" width="9.42578125" style="37" customWidth="1"/>
    <col min="9" max="9" width="8.85546875" style="37" customWidth="1"/>
    <col min="10" max="10" width="9" style="37" customWidth="1"/>
    <col min="11" max="11" width="9.28515625" style="37" customWidth="1"/>
    <col min="12" max="12" width="8.85546875" style="37" bestFit="1" customWidth="1"/>
    <col min="13" max="13" width="9.28515625" style="37" bestFit="1" customWidth="1"/>
    <col min="14" max="15" width="9" style="37" customWidth="1"/>
    <col min="16" max="16" width="8.28515625" style="37" customWidth="1"/>
    <col min="17" max="18" width="9.28515625" style="37" bestFit="1" customWidth="1"/>
    <col min="19" max="19" width="8.42578125" style="37" customWidth="1"/>
    <col min="20" max="20" width="12.5703125" style="37" customWidth="1"/>
    <col min="21" max="21" width="12.85546875" style="37" bestFit="1" customWidth="1"/>
    <col min="22" max="22" width="8.42578125" style="37" customWidth="1"/>
    <col min="23" max="16384" width="9.140625" style="37"/>
  </cols>
  <sheetData>
    <row r="1" spans="1:22" ht="26.25">
      <c r="A1" s="219" t="s">
        <v>355</v>
      </c>
    </row>
    <row r="2" spans="1:22" ht="18">
      <c r="A2" s="32" t="s">
        <v>174</v>
      </c>
      <c r="B2" s="33"/>
      <c r="C2" s="33"/>
      <c r="D2" s="33"/>
      <c r="E2" s="33"/>
      <c r="F2" s="33"/>
      <c r="G2" s="33"/>
      <c r="H2" s="33"/>
      <c r="I2" s="33"/>
      <c r="J2" s="33"/>
      <c r="K2" s="33"/>
      <c r="L2" s="33"/>
      <c r="M2" s="33"/>
      <c r="N2" s="33"/>
      <c r="O2" s="33"/>
      <c r="P2" s="33"/>
    </row>
    <row r="3" spans="1:22" ht="15" customHeight="1">
      <c r="A3" s="39"/>
      <c r="B3" s="33"/>
      <c r="C3" s="33"/>
      <c r="D3" s="33"/>
      <c r="E3" s="33"/>
      <c r="F3" s="33"/>
      <c r="G3" s="33"/>
      <c r="H3" s="33"/>
      <c r="I3" s="33"/>
      <c r="J3" s="33"/>
      <c r="K3" s="33"/>
      <c r="L3" s="33"/>
      <c r="M3" s="33"/>
      <c r="N3" s="33"/>
      <c r="O3" s="33"/>
      <c r="P3" s="33"/>
    </row>
    <row r="4" spans="1:22" ht="15" customHeight="1">
      <c r="A4" s="591" t="s">
        <v>192</v>
      </c>
      <c r="B4" s="591"/>
      <c r="C4" s="591"/>
      <c r="D4" s="591"/>
      <c r="E4" s="591"/>
      <c r="F4" s="591"/>
      <c r="G4" s="591"/>
      <c r="H4" s="591"/>
      <c r="I4" s="591"/>
      <c r="J4" s="591"/>
      <c r="K4" s="591"/>
      <c r="L4" s="591"/>
      <c r="M4" s="591"/>
      <c r="N4" s="591"/>
      <c r="O4" s="591"/>
      <c r="P4" s="591"/>
      <c r="Q4" s="591"/>
      <c r="R4" s="591"/>
      <c r="S4" s="591"/>
    </row>
    <row r="5" spans="1:22" ht="15" thickBot="1">
      <c r="A5" s="107"/>
      <c r="B5" s="107"/>
      <c r="C5" s="107"/>
      <c r="D5" s="107"/>
      <c r="E5" s="107"/>
      <c r="F5" s="107"/>
      <c r="G5" s="107"/>
      <c r="H5" s="107"/>
      <c r="I5" s="107"/>
      <c r="J5" s="107"/>
      <c r="K5" s="107"/>
      <c r="L5" s="107"/>
      <c r="M5" s="107"/>
      <c r="N5" s="107"/>
      <c r="O5" s="107"/>
      <c r="P5" s="107"/>
    </row>
    <row r="6" spans="1:22" s="174" customFormat="1" ht="12.75" customHeight="1" thickBot="1">
      <c r="A6" s="595" t="s">
        <v>7</v>
      </c>
      <c r="B6" s="611" t="s">
        <v>12</v>
      </c>
      <c r="C6" s="612"/>
      <c r="D6" s="613"/>
      <c r="E6" s="611" t="s">
        <v>101</v>
      </c>
      <c r="F6" s="612"/>
      <c r="G6" s="613"/>
      <c r="H6" s="611" t="s">
        <v>103</v>
      </c>
      <c r="I6" s="612"/>
      <c r="J6" s="613"/>
      <c r="K6" s="611" t="s">
        <v>100</v>
      </c>
      <c r="L6" s="612"/>
      <c r="M6" s="613"/>
      <c r="N6" s="611" t="s">
        <v>102</v>
      </c>
      <c r="O6" s="612"/>
      <c r="P6" s="613"/>
      <c r="Q6" s="611" t="s">
        <v>104</v>
      </c>
      <c r="R6" s="612"/>
      <c r="S6" s="613"/>
      <c r="T6" s="611" t="s">
        <v>6</v>
      </c>
      <c r="U6" s="612"/>
      <c r="V6" s="613"/>
    </row>
    <row r="7" spans="1:22" s="174" customFormat="1" ht="30" customHeight="1" thickBot="1">
      <c r="A7" s="596"/>
      <c r="B7" s="291" t="s">
        <v>15</v>
      </c>
      <c r="C7" s="223" t="s">
        <v>9</v>
      </c>
      <c r="D7" s="224" t="s">
        <v>16</v>
      </c>
      <c r="E7" s="291" t="s">
        <v>15</v>
      </c>
      <c r="F7" s="223" t="s">
        <v>9</v>
      </c>
      <c r="G7" s="224" t="s">
        <v>16</v>
      </c>
      <c r="H7" s="291" t="s">
        <v>15</v>
      </c>
      <c r="I7" s="223" t="s">
        <v>9</v>
      </c>
      <c r="J7" s="224" t="s">
        <v>16</v>
      </c>
      <c r="K7" s="291" t="s">
        <v>15</v>
      </c>
      <c r="L7" s="223" t="s">
        <v>9</v>
      </c>
      <c r="M7" s="224" t="s">
        <v>16</v>
      </c>
      <c r="N7" s="291" t="s">
        <v>15</v>
      </c>
      <c r="O7" s="223" t="s">
        <v>9</v>
      </c>
      <c r="P7" s="224" t="s">
        <v>16</v>
      </c>
      <c r="Q7" s="291" t="s">
        <v>15</v>
      </c>
      <c r="R7" s="223" t="s">
        <v>9</v>
      </c>
      <c r="S7" s="224" t="s">
        <v>16</v>
      </c>
      <c r="T7" s="291" t="s">
        <v>15</v>
      </c>
      <c r="U7" s="223" t="s">
        <v>9</v>
      </c>
      <c r="V7" s="224" t="s">
        <v>16</v>
      </c>
    </row>
    <row r="8" spans="1:22">
      <c r="A8" s="313">
        <v>2003</v>
      </c>
      <c r="B8" s="239">
        <v>73949</v>
      </c>
      <c r="C8" s="253">
        <v>86509</v>
      </c>
      <c r="D8" s="238">
        <f t="shared" ref="D8:D23" si="0">IF(C8=0, "NA", B8/C8)</f>
        <v>0.85481279404455024</v>
      </c>
      <c r="E8" s="239">
        <v>62713</v>
      </c>
      <c r="F8" s="253">
        <v>74695</v>
      </c>
      <c r="G8" s="238">
        <f t="shared" ref="G8:G23" si="1">IF(F8=0, "NA", E8/F8)</f>
        <v>0.83958765646964317</v>
      </c>
      <c r="H8" s="239"/>
      <c r="I8" s="253"/>
      <c r="J8" s="238"/>
      <c r="K8" s="239">
        <v>326</v>
      </c>
      <c r="L8" s="253">
        <v>345</v>
      </c>
      <c r="M8" s="238">
        <f t="shared" ref="M8:M23" si="2">IF(L8=0, "NA", K8/L8)</f>
        <v>0.94492753623188408</v>
      </c>
      <c r="N8" s="239"/>
      <c r="O8" s="253"/>
      <c r="P8" s="238"/>
      <c r="Q8" s="239"/>
      <c r="R8" s="253"/>
      <c r="S8" s="238"/>
      <c r="T8" s="239">
        <f t="shared" ref="T8:T23" si="3">SUM(Q8,N8,K8,H8,E8,B8)</f>
        <v>136988</v>
      </c>
      <c r="U8" s="253">
        <f t="shared" ref="U8:U23" si="4">SUM(R8,O8,L8,I8,F8,C8)</f>
        <v>161549</v>
      </c>
      <c r="V8" s="238">
        <f t="shared" ref="V8:V23" si="5">IF(U8=0, "NA", T8/U8)</f>
        <v>0.84796563271824643</v>
      </c>
    </row>
    <row r="9" spans="1:22">
      <c r="A9" s="313">
        <v>2004</v>
      </c>
      <c r="B9" s="221">
        <v>83046</v>
      </c>
      <c r="C9" s="248">
        <v>94097</v>
      </c>
      <c r="D9" s="34">
        <f t="shared" si="0"/>
        <v>0.88255736102107396</v>
      </c>
      <c r="E9" s="221">
        <v>89242</v>
      </c>
      <c r="F9" s="248">
        <v>102171</v>
      </c>
      <c r="G9" s="34">
        <f t="shared" si="1"/>
        <v>0.87345724324906282</v>
      </c>
      <c r="H9" s="221"/>
      <c r="I9" s="248"/>
      <c r="J9" s="34"/>
      <c r="K9" s="221">
        <v>140</v>
      </c>
      <c r="L9" s="248">
        <v>162</v>
      </c>
      <c r="M9" s="34">
        <f t="shared" si="2"/>
        <v>0.86419753086419748</v>
      </c>
      <c r="N9" s="221">
        <v>4</v>
      </c>
      <c r="O9" s="248">
        <v>4</v>
      </c>
      <c r="P9" s="34">
        <f t="shared" ref="P9:P22" si="6">IF(O9=0, "NA", N9/O9)</f>
        <v>1</v>
      </c>
      <c r="Q9" s="221"/>
      <c r="R9" s="248"/>
      <c r="S9" s="34"/>
      <c r="T9" s="221">
        <f t="shared" si="3"/>
        <v>172432</v>
      </c>
      <c r="U9" s="248">
        <f t="shared" si="4"/>
        <v>196434</v>
      </c>
      <c r="V9" s="34">
        <f t="shared" si="5"/>
        <v>0.87781137684922161</v>
      </c>
    </row>
    <row r="10" spans="1:22">
      <c r="A10" s="313">
        <v>2005</v>
      </c>
      <c r="B10" s="221">
        <v>99081</v>
      </c>
      <c r="C10" s="248">
        <v>109926</v>
      </c>
      <c r="D10" s="34">
        <f t="shared" si="0"/>
        <v>0.90134272146716887</v>
      </c>
      <c r="E10" s="221">
        <v>96264</v>
      </c>
      <c r="F10" s="248">
        <v>108043</v>
      </c>
      <c r="G10" s="34">
        <f t="shared" si="1"/>
        <v>0.89097859185694583</v>
      </c>
      <c r="H10" s="221"/>
      <c r="I10" s="248"/>
      <c r="J10" s="34"/>
      <c r="K10" s="221">
        <v>251</v>
      </c>
      <c r="L10" s="248">
        <v>272</v>
      </c>
      <c r="M10" s="34">
        <f t="shared" si="2"/>
        <v>0.92279411764705888</v>
      </c>
      <c r="N10" s="221">
        <v>29</v>
      </c>
      <c r="O10" s="248">
        <v>31</v>
      </c>
      <c r="P10" s="34">
        <f t="shared" si="6"/>
        <v>0.93548387096774188</v>
      </c>
      <c r="Q10" s="221"/>
      <c r="R10" s="248"/>
      <c r="S10" s="34"/>
      <c r="T10" s="221">
        <f t="shared" si="3"/>
        <v>195625</v>
      </c>
      <c r="U10" s="248">
        <f t="shared" si="4"/>
        <v>218272</v>
      </c>
      <c r="V10" s="34">
        <f t="shared" si="5"/>
        <v>0.89624413575722039</v>
      </c>
    </row>
    <row r="11" spans="1:22">
      <c r="A11" s="313">
        <v>2006</v>
      </c>
      <c r="B11" s="221">
        <v>100686</v>
      </c>
      <c r="C11" s="248">
        <v>110677</v>
      </c>
      <c r="D11" s="34">
        <f t="shared" si="0"/>
        <v>0.90972830850131459</v>
      </c>
      <c r="E11" s="221">
        <v>98665</v>
      </c>
      <c r="F11" s="248">
        <v>108374</v>
      </c>
      <c r="G11" s="34">
        <f t="shared" si="1"/>
        <v>0.91041209146105151</v>
      </c>
      <c r="H11" s="221"/>
      <c r="I11" s="248"/>
      <c r="J11" s="34"/>
      <c r="K11" s="221">
        <v>228</v>
      </c>
      <c r="L11" s="248">
        <v>247</v>
      </c>
      <c r="M11" s="34">
        <f t="shared" si="2"/>
        <v>0.92307692307692313</v>
      </c>
      <c r="N11" s="221">
        <v>35</v>
      </c>
      <c r="O11" s="248">
        <v>38</v>
      </c>
      <c r="P11" s="34">
        <f t="shared" si="6"/>
        <v>0.92105263157894735</v>
      </c>
      <c r="Q11" s="221"/>
      <c r="R11" s="248"/>
      <c r="S11" s="34"/>
      <c r="T11" s="221">
        <f t="shared" si="3"/>
        <v>199614</v>
      </c>
      <c r="U11" s="248">
        <f t="shared" si="4"/>
        <v>219336</v>
      </c>
      <c r="V11" s="34">
        <f t="shared" si="5"/>
        <v>0.91008316008316004</v>
      </c>
    </row>
    <row r="12" spans="1:22">
      <c r="A12" s="313">
        <v>2007</v>
      </c>
      <c r="B12" s="221">
        <v>122261</v>
      </c>
      <c r="C12" s="248">
        <v>130762</v>
      </c>
      <c r="D12" s="34">
        <f t="shared" si="0"/>
        <v>0.93498875820192406</v>
      </c>
      <c r="E12" s="221">
        <v>101419</v>
      </c>
      <c r="F12" s="248">
        <v>109333</v>
      </c>
      <c r="G12" s="34">
        <f t="shared" si="1"/>
        <v>0.92761563297449079</v>
      </c>
      <c r="H12" s="221"/>
      <c r="I12" s="248"/>
      <c r="J12" s="34"/>
      <c r="K12" s="221">
        <v>24</v>
      </c>
      <c r="L12" s="248">
        <v>29</v>
      </c>
      <c r="M12" s="34">
        <f t="shared" si="2"/>
        <v>0.82758620689655171</v>
      </c>
      <c r="N12" s="221">
        <v>44</v>
      </c>
      <c r="O12" s="248">
        <v>53</v>
      </c>
      <c r="P12" s="34">
        <f t="shared" si="6"/>
        <v>0.83018867924528306</v>
      </c>
      <c r="Q12" s="221">
        <v>2020</v>
      </c>
      <c r="R12" s="248">
        <v>2295</v>
      </c>
      <c r="S12" s="34">
        <f t="shared" ref="S12:S23" si="7">IF(R12=0, "NA", Q12/R12)</f>
        <v>0.88017429193899777</v>
      </c>
      <c r="T12" s="221">
        <f t="shared" si="3"/>
        <v>225768</v>
      </c>
      <c r="U12" s="248">
        <f t="shared" si="4"/>
        <v>242472</v>
      </c>
      <c r="V12" s="34">
        <f t="shared" si="5"/>
        <v>0.9311095714144314</v>
      </c>
    </row>
    <row r="13" spans="1:22">
      <c r="A13" s="313">
        <v>2008</v>
      </c>
      <c r="B13" s="221">
        <v>117259</v>
      </c>
      <c r="C13" s="248">
        <v>124389</v>
      </c>
      <c r="D13" s="34">
        <f t="shared" si="0"/>
        <v>0.94267981895505226</v>
      </c>
      <c r="E13" s="221">
        <v>109754</v>
      </c>
      <c r="F13" s="248">
        <v>116428</v>
      </c>
      <c r="G13" s="34">
        <f t="shared" si="1"/>
        <v>0.94267701927371428</v>
      </c>
      <c r="H13" s="221">
        <v>8506</v>
      </c>
      <c r="I13" s="248">
        <v>9557</v>
      </c>
      <c r="J13" s="34">
        <f t="shared" ref="J13:J23" si="8">IF(I13=0, "NA", H13/I13)</f>
        <v>0.8900282515433714</v>
      </c>
      <c r="K13" s="221">
        <v>27</v>
      </c>
      <c r="L13" s="248">
        <v>30</v>
      </c>
      <c r="M13" s="34">
        <f t="shared" si="2"/>
        <v>0.9</v>
      </c>
      <c r="N13" s="221">
        <v>68</v>
      </c>
      <c r="O13" s="248">
        <v>72</v>
      </c>
      <c r="P13" s="34">
        <f t="shared" si="6"/>
        <v>0.94444444444444442</v>
      </c>
      <c r="Q13" s="221">
        <v>2286</v>
      </c>
      <c r="R13" s="248">
        <v>2638</v>
      </c>
      <c r="S13" s="34">
        <f t="shared" si="7"/>
        <v>0.86656557998483696</v>
      </c>
      <c r="T13" s="221">
        <f t="shared" si="3"/>
        <v>237900</v>
      </c>
      <c r="U13" s="248">
        <f t="shared" si="4"/>
        <v>253114</v>
      </c>
      <c r="V13" s="34">
        <f t="shared" si="5"/>
        <v>0.93989269657150532</v>
      </c>
    </row>
    <row r="14" spans="1:22">
      <c r="A14" s="313">
        <v>2009</v>
      </c>
      <c r="B14" s="221">
        <v>107965</v>
      </c>
      <c r="C14" s="248">
        <v>112911</v>
      </c>
      <c r="D14" s="34">
        <f t="shared" si="0"/>
        <v>0.95619558767524859</v>
      </c>
      <c r="E14" s="221">
        <v>74766</v>
      </c>
      <c r="F14" s="248">
        <v>78699</v>
      </c>
      <c r="G14" s="34">
        <f t="shared" si="1"/>
        <v>0.95002477795143525</v>
      </c>
      <c r="H14" s="221">
        <v>5652</v>
      </c>
      <c r="I14" s="248">
        <v>6324</v>
      </c>
      <c r="J14" s="34">
        <f t="shared" si="8"/>
        <v>0.89373814041745736</v>
      </c>
      <c r="K14" s="221">
        <v>211</v>
      </c>
      <c r="L14" s="248">
        <v>251</v>
      </c>
      <c r="M14" s="34">
        <f t="shared" si="2"/>
        <v>0.84063745019920322</v>
      </c>
      <c r="N14" s="221">
        <v>123</v>
      </c>
      <c r="O14" s="248">
        <v>157</v>
      </c>
      <c r="P14" s="34">
        <f t="shared" si="6"/>
        <v>0.78343949044585992</v>
      </c>
      <c r="Q14" s="221">
        <v>833</v>
      </c>
      <c r="R14" s="248">
        <v>955</v>
      </c>
      <c r="S14" s="34">
        <f t="shared" si="7"/>
        <v>0.8722513089005236</v>
      </c>
      <c r="T14" s="221">
        <f t="shared" si="3"/>
        <v>189550</v>
      </c>
      <c r="U14" s="248">
        <f t="shared" si="4"/>
        <v>199297</v>
      </c>
      <c r="V14" s="34">
        <f t="shared" si="5"/>
        <v>0.95109309221915028</v>
      </c>
    </row>
    <row r="15" spans="1:22">
      <c r="A15" s="313">
        <v>2010</v>
      </c>
      <c r="B15" s="221">
        <v>126566</v>
      </c>
      <c r="C15" s="248">
        <v>131277</v>
      </c>
      <c r="D15" s="34">
        <f t="shared" si="0"/>
        <v>0.9641140489194604</v>
      </c>
      <c r="E15" s="221">
        <v>107733</v>
      </c>
      <c r="F15" s="248">
        <v>112064</v>
      </c>
      <c r="G15" s="34">
        <f t="shared" si="1"/>
        <v>0.9613524414620217</v>
      </c>
      <c r="H15" s="221">
        <v>5558</v>
      </c>
      <c r="I15" s="248">
        <v>6144</v>
      </c>
      <c r="J15" s="34">
        <f t="shared" si="8"/>
        <v>0.90462239583333337</v>
      </c>
      <c r="K15" s="221">
        <v>426</v>
      </c>
      <c r="L15" s="248">
        <v>537</v>
      </c>
      <c r="M15" s="34">
        <f t="shared" si="2"/>
        <v>0.79329608938547491</v>
      </c>
      <c r="N15" s="221">
        <v>194</v>
      </c>
      <c r="O15" s="248">
        <v>249</v>
      </c>
      <c r="P15" s="34">
        <f t="shared" si="6"/>
        <v>0.77911646586345384</v>
      </c>
      <c r="Q15" s="221">
        <v>857</v>
      </c>
      <c r="R15" s="248">
        <v>982</v>
      </c>
      <c r="S15" s="34">
        <f t="shared" si="7"/>
        <v>0.87270875763747457</v>
      </c>
      <c r="T15" s="221">
        <f t="shared" si="3"/>
        <v>241334</v>
      </c>
      <c r="U15" s="248">
        <f t="shared" si="4"/>
        <v>251253</v>
      </c>
      <c r="V15" s="34">
        <f t="shared" si="5"/>
        <v>0.96052186441554932</v>
      </c>
    </row>
    <row r="16" spans="1:22">
      <c r="A16" s="313">
        <v>2011</v>
      </c>
      <c r="B16" s="221">
        <v>118949</v>
      </c>
      <c r="C16" s="248">
        <v>122939</v>
      </c>
      <c r="D16" s="34">
        <f t="shared" si="0"/>
        <v>0.96754487998112881</v>
      </c>
      <c r="E16" s="221">
        <v>136180</v>
      </c>
      <c r="F16" s="248">
        <v>140592</v>
      </c>
      <c r="G16" s="34">
        <f t="shared" si="1"/>
        <v>0.9686184135654945</v>
      </c>
      <c r="H16" s="221">
        <v>9117</v>
      </c>
      <c r="I16" s="248">
        <v>9953</v>
      </c>
      <c r="J16" s="34">
        <f t="shared" si="8"/>
        <v>0.91600522455541045</v>
      </c>
      <c r="K16" s="221">
        <v>458</v>
      </c>
      <c r="L16" s="248">
        <v>538</v>
      </c>
      <c r="M16" s="34">
        <f t="shared" si="2"/>
        <v>0.85130111524163565</v>
      </c>
      <c r="N16" s="221">
        <v>390</v>
      </c>
      <c r="O16" s="248">
        <v>455</v>
      </c>
      <c r="P16" s="34">
        <f t="shared" si="6"/>
        <v>0.8571428571428571</v>
      </c>
      <c r="Q16" s="221">
        <v>2268</v>
      </c>
      <c r="R16" s="248">
        <v>2794</v>
      </c>
      <c r="S16" s="34">
        <f t="shared" si="7"/>
        <v>0.81173944166070156</v>
      </c>
      <c r="T16" s="221">
        <f t="shared" si="3"/>
        <v>267362</v>
      </c>
      <c r="U16" s="248">
        <f t="shared" si="4"/>
        <v>277271</v>
      </c>
      <c r="V16" s="34">
        <f t="shared" si="5"/>
        <v>0.96426240032314958</v>
      </c>
    </row>
    <row r="17" spans="1:22">
      <c r="A17" s="313">
        <v>2012</v>
      </c>
      <c r="B17" s="221">
        <v>145488</v>
      </c>
      <c r="C17" s="248">
        <v>149851</v>
      </c>
      <c r="D17" s="34">
        <f t="shared" si="0"/>
        <v>0.97088441184910346</v>
      </c>
      <c r="E17" s="221">
        <v>131716</v>
      </c>
      <c r="F17" s="248">
        <v>135292</v>
      </c>
      <c r="G17" s="34">
        <f t="shared" si="1"/>
        <v>0.97356828193832601</v>
      </c>
      <c r="H17" s="221">
        <v>9448</v>
      </c>
      <c r="I17" s="248">
        <v>10092</v>
      </c>
      <c r="J17" s="34">
        <f t="shared" si="8"/>
        <v>0.93618707887435593</v>
      </c>
      <c r="K17" s="221">
        <v>625</v>
      </c>
      <c r="L17" s="248">
        <v>695</v>
      </c>
      <c r="M17" s="34">
        <f t="shared" si="2"/>
        <v>0.89928057553956831</v>
      </c>
      <c r="N17" s="221">
        <v>619</v>
      </c>
      <c r="O17" s="248">
        <v>707</v>
      </c>
      <c r="P17" s="34">
        <f t="shared" si="6"/>
        <v>0.87553041018387556</v>
      </c>
      <c r="Q17" s="221">
        <v>1989</v>
      </c>
      <c r="R17" s="248">
        <v>2431</v>
      </c>
      <c r="S17" s="34">
        <f t="shared" si="7"/>
        <v>0.81818181818181823</v>
      </c>
      <c r="T17" s="221">
        <f t="shared" si="3"/>
        <v>289885</v>
      </c>
      <c r="U17" s="248">
        <f t="shared" si="4"/>
        <v>299068</v>
      </c>
      <c r="V17" s="34">
        <f t="shared" si="5"/>
        <v>0.96929460858400096</v>
      </c>
    </row>
    <row r="18" spans="1:22">
      <c r="A18" s="313">
        <v>2013</v>
      </c>
      <c r="B18" s="221">
        <v>153988</v>
      </c>
      <c r="C18" s="248">
        <v>158054</v>
      </c>
      <c r="D18" s="34">
        <f t="shared" si="0"/>
        <v>0.97427461500499835</v>
      </c>
      <c r="E18" s="221">
        <v>151100</v>
      </c>
      <c r="F18" s="248">
        <v>154130</v>
      </c>
      <c r="G18" s="34">
        <f t="shared" si="1"/>
        <v>0.98034127035619278</v>
      </c>
      <c r="H18" s="221">
        <v>8751</v>
      </c>
      <c r="I18" s="248">
        <v>9216</v>
      </c>
      <c r="J18" s="34">
        <f t="shared" si="8"/>
        <v>0.94954427083333337</v>
      </c>
      <c r="K18" s="221">
        <v>632</v>
      </c>
      <c r="L18" s="248">
        <v>696</v>
      </c>
      <c r="M18" s="34">
        <f t="shared" si="2"/>
        <v>0.90804597701149425</v>
      </c>
      <c r="N18" s="221">
        <v>518</v>
      </c>
      <c r="O18" s="248">
        <v>578</v>
      </c>
      <c r="P18" s="34">
        <f t="shared" si="6"/>
        <v>0.89619377162629754</v>
      </c>
      <c r="Q18" s="221">
        <v>1761</v>
      </c>
      <c r="R18" s="248">
        <v>2084</v>
      </c>
      <c r="S18" s="34">
        <f t="shared" si="7"/>
        <v>0.8450095969289827</v>
      </c>
      <c r="T18" s="221">
        <f t="shared" si="3"/>
        <v>316750</v>
      </c>
      <c r="U18" s="248">
        <f t="shared" si="4"/>
        <v>324758</v>
      </c>
      <c r="V18" s="34">
        <f t="shared" si="5"/>
        <v>0.97534163900504378</v>
      </c>
    </row>
    <row r="19" spans="1:22">
      <c r="A19" s="313">
        <v>2014</v>
      </c>
      <c r="B19" s="221">
        <v>142915</v>
      </c>
      <c r="C19" s="248">
        <v>146634</v>
      </c>
      <c r="D19" s="34">
        <f t="shared" si="0"/>
        <v>0.97463753290505617</v>
      </c>
      <c r="E19" s="221">
        <v>179343</v>
      </c>
      <c r="F19" s="248">
        <v>183119</v>
      </c>
      <c r="G19" s="34">
        <f t="shared" si="1"/>
        <v>0.97937952915863458</v>
      </c>
      <c r="H19" s="221">
        <v>10321</v>
      </c>
      <c r="I19" s="248">
        <v>10694</v>
      </c>
      <c r="J19" s="34">
        <f t="shared" si="8"/>
        <v>0.96512062838975121</v>
      </c>
      <c r="K19" s="221">
        <v>1476</v>
      </c>
      <c r="L19" s="248">
        <v>1559</v>
      </c>
      <c r="M19" s="34">
        <f t="shared" si="2"/>
        <v>0.9467607440667094</v>
      </c>
      <c r="N19" s="221">
        <v>1211</v>
      </c>
      <c r="O19" s="248">
        <v>1284</v>
      </c>
      <c r="P19" s="34">
        <f t="shared" si="6"/>
        <v>0.94314641744548289</v>
      </c>
      <c r="Q19" s="221">
        <v>1765</v>
      </c>
      <c r="R19" s="248">
        <v>2034</v>
      </c>
      <c r="S19" s="34">
        <f t="shared" si="7"/>
        <v>0.86774827925270404</v>
      </c>
      <c r="T19" s="221">
        <f t="shared" si="3"/>
        <v>337031</v>
      </c>
      <c r="U19" s="248">
        <f t="shared" si="4"/>
        <v>345324</v>
      </c>
      <c r="V19" s="34">
        <f t="shared" si="5"/>
        <v>0.97598487217801255</v>
      </c>
    </row>
    <row r="20" spans="1:22">
      <c r="A20" s="313">
        <v>2015</v>
      </c>
      <c r="B20" s="221">
        <v>145937</v>
      </c>
      <c r="C20" s="248">
        <v>148521</v>
      </c>
      <c r="D20" s="34">
        <f t="shared" si="0"/>
        <v>0.98260178695268685</v>
      </c>
      <c r="E20" s="221">
        <v>206696</v>
      </c>
      <c r="F20" s="248">
        <v>209229</v>
      </c>
      <c r="G20" s="34">
        <f t="shared" si="1"/>
        <v>0.98789364763010867</v>
      </c>
      <c r="H20" s="221">
        <v>15728</v>
      </c>
      <c r="I20" s="248">
        <v>16181</v>
      </c>
      <c r="J20" s="34">
        <f t="shared" si="8"/>
        <v>0.97200420245967489</v>
      </c>
      <c r="K20" s="221">
        <v>835</v>
      </c>
      <c r="L20" s="248">
        <v>886</v>
      </c>
      <c r="M20" s="34">
        <f t="shared" si="2"/>
        <v>0.9424379232505643</v>
      </c>
      <c r="N20" s="221">
        <v>1221</v>
      </c>
      <c r="O20" s="248">
        <v>1279</v>
      </c>
      <c r="P20" s="34">
        <f t="shared" si="6"/>
        <v>0.95465207193119628</v>
      </c>
      <c r="Q20" s="221">
        <v>3597</v>
      </c>
      <c r="R20" s="248">
        <v>3967</v>
      </c>
      <c r="S20" s="34">
        <f t="shared" si="7"/>
        <v>0.90673052684648348</v>
      </c>
      <c r="T20" s="221">
        <f t="shared" si="3"/>
        <v>374014</v>
      </c>
      <c r="U20" s="248">
        <f t="shared" si="4"/>
        <v>380063</v>
      </c>
      <c r="V20" s="34">
        <f t="shared" si="5"/>
        <v>0.98408421761655307</v>
      </c>
    </row>
    <row r="21" spans="1:22">
      <c r="A21" s="313">
        <v>2016</v>
      </c>
      <c r="B21" s="221">
        <v>121049</v>
      </c>
      <c r="C21" s="248">
        <v>122574</v>
      </c>
      <c r="D21" s="34">
        <f t="shared" si="0"/>
        <v>0.98755853606800792</v>
      </c>
      <c r="E21" s="221">
        <v>204242</v>
      </c>
      <c r="F21" s="248">
        <v>206329</v>
      </c>
      <c r="G21" s="34">
        <f t="shared" si="1"/>
        <v>0.98988508643961826</v>
      </c>
      <c r="H21" s="221">
        <v>13424</v>
      </c>
      <c r="I21" s="248">
        <v>13676</v>
      </c>
      <c r="J21" s="34">
        <f t="shared" si="8"/>
        <v>0.98157355952032754</v>
      </c>
      <c r="K21" s="221">
        <v>126</v>
      </c>
      <c r="L21" s="248">
        <v>133</v>
      </c>
      <c r="M21" s="34">
        <f t="shared" si="2"/>
        <v>0.94736842105263153</v>
      </c>
      <c r="N21" s="221">
        <v>742</v>
      </c>
      <c r="O21" s="248">
        <v>801</v>
      </c>
      <c r="P21" s="34">
        <f t="shared" si="6"/>
        <v>0.92634207240948818</v>
      </c>
      <c r="Q21" s="221">
        <v>2734</v>
      </c>
      <c r="R21" s="248">
        <v>2910</v>
      </c>
      <c r="S21" s="34">
        <f t="shared" si="7"/>
        <v>0.9395189003436426</v>
      </c>
      <c r="T21" s="221">
        <f t="shared" si="3"/>
        <v>342317</v>
      </c>
      <c r="U21" s="248">
        <f t="shared" si="4"/>
        <v>346423</v>
      </c>
      <c r="V21" s="34">
        <f t="shared" si="5"/>
        <v>0.98814743824746043</v>
      </c>
    </row>
    <row r="22" spans="1:22">
      <c r="A22" s="313">
        <v>2017</v>
      </c>
      <c r="B22" s="221">
        <v>26666</v>
      </c>
      <c r="C22" s="248">
        <v>27356</v>
      </c>
      <c r="D22" s="34">
        <f t="shared" si="0"/>
        <v>0.97477701418336016</v>
      </c>
      <c r="E22" s="221">
        <v>39611</v>
      </c>
      <c r="F22" s="248">
        <v>40444</v>
      </c>
      <c r="G22" s="34">
        <f t="shared" si="1"/>
        <v>0.97940361981999802</v>
      </c>
      <c r="H22" s="221">
        <v>1001</v>
      </c>
      <c r="I22" s="248">
        <v>1045</v>
      </c>
      <c r="J22" s="34">
        <f t="shared" si="8"/>
        <v>0.95789473684210524</v>
      </c>
      <c r="K22" s="221">
        <v>25</v>
      </c>
      <c r="L22" s="248">
        <v>26</v>
      </c>
      <c r="M22" s="34">
        <f t="shared" si="2"/>
        <v>0.96153846153846156</v>
      </c>
      <c r="N22" s="221">
        <v>18</v>
      </c>
      <c r="O22" s="248">
        <v>21</v>
      </c>
      <c r="P22" s="34">
        <f t="shared" si="6"/>
        <v>0.8571428571428571</v>
      </c>
      <c r="Q22" s="221">
        <v>237</v>
      </c>
      <c r="R22" s="248">
        <v>259</v>
      </c>
      <c r="S22" s="34">
        <f t="shared" si="7"/>
        <v>0.91505791505791501</v>
      </c>
      <c r="T22" s="221">
        <f t="shared" si="3"/>
        <v>67558</v>
      </c>
      <c r="U22" s="248">
        <f t="shared" si="4"/>
        <v>69151</v>
      </c>
      <c r="V22" s="34">
        <f t="shared" si="5"/>
        <v>0.97696345678298213</v>
      </c>
    </row>
    <row r="23" spans="1:22" ht="13.5" thickBot="1">
      <c r="A23" s="313">
        <v>2018</v>
      </c>
      <c r="B23" s="272">
        <v>306</v>
      </c>
      <c r="C23" s="280">
        <v>367</v>
      </c>
      <c r="D23" s="162">
        <f t="shared" si="0"/>
        <v>0.83378746594005448</v>
      </c>
      <c r="E23" s="272">
        <v>417</v>
      </c>
      <c r="F23" s="280">
        <v>532</v>
      </c>
      <c r="G23" s="162">
        <f t="shared" si="1"/>
        <v>0.78383458646616544</v>
      </c>
      <c r="H23" s="272">
        <v>12</v>
      </c>
      <c r="I23" s="280">
        <v>18</v>
      </c>
      <c r="J23" s="162">
        <f t="shared" si="8"/>
        <v>0.66666666666666663</v>
      </c>
      <c r="K23" s="272">
        <v>2</v>
      </c>
      <c r="L23" s="280">
        <v>4</v>
      </c>
      <c r="M23" s="162">
        <f t="shared" si="2"/>
        <v>0.5</v>
      </c>
      <c r="N23" s="272"/>
      <c r="O23" s="280"/>
      <c r="P23" s="162"/>
      <c r="Q23" s="272">
        <v>4</v>
      </c>
      <c r="R23" s="280">
        <v>4</v>
      </c>
      <c r="S23" s="162">
        <f t="shared" si="7"/>
        <v>1</v>
      </c>
      <c r="T23" s="272">
        <f t="shared" si="3"/>
        <v>741</v>
      </c>
      <c r="U23" s="280">
        <f t="shared" si="4"/>
        <v>925</v>
      </c>
      <c r="V23" s="162">
        <f t="shared" si="5"/>
        <v>0.80108108108108111</v>
      </c>
    </row>
    <row r="24" spans="1:22" ht="13.5" thickBot="1">
      <c r="A24" s="271" t="s">
        <v>6</v>
      </c>
      <c r="B24" s="115">
        <f>SUM(B8:B23)</f>
        <v>1686111</v>
      </c>
      <c r="C24" s="161">
        <f>SUM(C8:C23)</f>
        <v>1776844</v>
      </c>
      <c r="D24" s="42">
        <f>B24/C24</f>
        <v>0.94893586606364988</v>
      </c>
      <c r="E24" s="115">
        <f>SUM(E8:E23)</f>
        <v>1789861</v>
      </c>
      <c r="F24" s="161">
        <f>SUM(F8:F23)</f>
        <v>1879474</v>
      </c>
      <c r="G24" s="42">
        <f>E24/F24</f>
        <v>0.95232017043066308</v>
      </c>
      <c r="H24" s="115">
        <f>SUM(H8:H23)</f>
        <v>87518</v>
      </c>
      <c r="I24" s="161">
        <f>SUM(I8:I23)</f>
        <v>92900</v>
      </c>
      <c r="J24" s="42">
        <f>H24/I24</f>
        <v>0.9420667384284177</v>
      </c>
      <c r="K24" s="115">
        <f>SUM(K8:K23)</f>
        <v>5812</v>
      </c>
      <c r="L24" s="161">
        <f>SUM(L8:L23)</f>
        <v>6410</v>
      </c>
      <c r="M24" s="42">
        <f>K24/L24</f>
        <v>0.90670826833073326</v>
      </c>
      <c r="N24" s="115">
        <f>SUM(N8:N23)</f>
        <v>5216</v>
      </c>
      <c r="O24" s="161">
        <f>SUM(O8:O23)</f>
        <v>5729</v>
      </c>
      <c r="P24" s="42">
        <f>N24/O24</f>
        <v>0.91045557688950951</v>
      </c>
      <c r="Q24" s="115">
        <f>SUM(Q8:Q23)</f>
        <v>20351</v>
      </c>
      <c r="R24" s="161">
        <f>SUM(R8:R23)</f>
        <v>23353</v>
      </c>
      <c r="S24" s="42">
        <f>Q24/R24</f>
        <v>0.87145120541258081</v>
      </c>
      <c r="T24" s="115">
        <f>SUM(T8:T23)</f>
        <v>3594869</v>
      </c>
      <c r="U24" s="161">
        <f>SUM(U8:U23)</f>
        <v>3784710</v>
      </c>
      <c r="V24" s="42">
        <f>T24/U24</f>
        <v>0.94984001416224761</v>
      </c>
    </row>
    <row r="25" spans="1:22">
      <c r="T25" s="269"/>
      <c r="U25" s="269"/>
      <c r="V25" s="290"/>
    </row>
    <row r="26" spans="1:22">
      <c r="U26" s="269">
        <f>'(2)(i) OBD'!U26+'(2)(ii) OBD'!U25+'(2)(iv) OBD'!U25</f>
        <v>3792664</v>
      </c>
      <c r="V26" s="290"/>
    </row>
    <row r="27" spans="1:22" ht="13.5" customHeight="1">
      <c r="T27" s="269"/>
      <c r="U27" s="392"/>
      <c r="V27" s="290"/>
    </row>
    <row r="28" spans="1:22">
      <c r="T28" s="269"/>
      <c r="U28" s="392"/>
    </row>
    <row r="29" spans="1:22">
      <c r="P29" s="229"/>
      <c r="Q29" s="229"/>
      <c r="T29" s="269"/>
    </row>
    <row r="30" spans="1:22">
      <c r="P30" s="229"/>
      <c r="Q30" s="229"/>
      <c r="T30" s="269"/>
    </row>
    <row r="31" spans="1:22">
      <c r="P31" s="229"/>
      <c r="Q31" s="229"/>
    </row>
    <row r="32" spans="1:22">
      <c r="P32" s="229"/>
      <c r="Q32" s="229"/>
    </row>
    <row r="33" spans="16:17">
      <c r="P33" s="229"/>
      <c r="Q33" s="229"/>
    </row>
    <row r="34" spans="16:17">
      <c r="P34" s="229"/>
      <c r="Q34" s="229"/>
    </row>
    <row r="35" spans="16:17">
      <c r="P35" s="229"/>
      <c r="Q35" s="229"/>
    </row>
    <row r="36" spans="16:17">
      <c r="P36" s="229"/>
      <c r="Q36" s="229"/>
    </row>
    <row r="37" spans="16:17">
      <c r="P37" s="229"/>
      <c r="Q37" s="229"/>
    </row>
    <row r="38" spans="16:17">
      <c r="P38" s="229"/>
      <c r="Q38" s="229"/>
    </row>
    <row r="39" spans="16:17">
      <c r="P39" s="229"/>
      <c r="Q39" s="229"/>
    </row>
    <row r="40" spans="16:17">
      <c r="P40" s="229"/>
      <c r="Q40" s="229"/>
    </row>
    <row r="41" spans="16:17">
      <c r="P41" s="288"/>
      <c r="Q41" s="229"/>
    </row>
    <row r="42" spans="16:17">
      <c r="P42" s="229"/>
      <c r="Q42" s="229"/>
    </row>
    <row r="43" spans="16:17">
      <c r="P43" s="229"/>
      <c r="Q43" s="229"/>
    </row>
    <row r="44" spans="16:17">
      <c r="P44" s="229"/>
      <c r="Q44" s="229"/>
    </row>
    <row r="45" spans="16:17">
      <c r="P45" s="229"/>
      <c r="Q45" s="229"/>
    </row>
    <row r="46" spans="16:17">
      <c r="P46" s="229"/>
      <c r="Q46" s="229"/>
    </row>
    <row r="47" spans="16:17">
      <c r="P47" s="229"/>
      <c r="Q47" s="229"/>
    </row>
    <row r="48" spans="16:17" ht="13.5" customHeight="1">
      <c r="P48" s="229"/>
      <c r="Q48" s="229"/>
    </row>
    <row r="49" spans="16:17">
      <c r="P49" s="229"/>
      <c r="Q49" s="229"/>
    </row>
    <row r="50" spans="16:17">
      <c r="P50" s="229"/>
      <c r="Q50" s="229"/>
    </row>
    <row r="51" spans="16:17">
      <c r="P51" s="229"/>
      <c r="Q51" s="229"/>
    </row>
    <row r="52" spans="16:17">
      <c r="P52" s="229"/>
      <c r="Q52" s="229"/>
    </row>
    <row r="53" spans="16:17">
      <c r="P53" s="229"/>
      <c r="Q53" s="229"/>
    </row>
    <row r="54" spans="16:17">
      <c r="P54" s="229"/>
      <c r="Q54" s="229"/>
    </row>
    <row r="55" spans="16:17">
      <c r="P55" s="229"/>
      <c r="Q55" s="229"/>
    </row>
    <row r="56" spans="16:17">
      <c r="P56" s="229"/>
      <c r="Q56" s="229"/>
    </row>
    <row r="57" spans="16:17">
      <c r="P57" s="229"/>
      <c r="Q57" s="229"/>
    </row>
    <row r="58" spans="16:17">
      <c r="P58" s="229"/>
      <c r="Q58" s="229"/>
    </row>
    <row r="59" spans="16:17">
      <c r="P59" s="229"/>
      <c r="Q59" s="229"/>
    </row>
    <row r="60" spans="16:17">
      <c r="P60" s="229"/>
      <c r="Q60" s="229"/>
    </row>
    <row r="61" spans="16:17">
      <c r="P61" s="229"/>
      <c r="Q61" s="229"/>
    </row>
    <row r="62" spans="16:17">
      <c r="P62" s="229"/>
      <c r="Q62" s="229"/>
    </row>
    <row r="63" spans="16:17">
      <c r="P63" s="229"/>
      <c r="Q63" s="229"/>
    </row>
    <row r="64" spans="16:17">
      <c r="P64" s="229"/>
      <c r="Q64" s="229"/>
    </row>
    <row r="65" spans="2:17">
      <c r="P65" s="229"/>
      <c r="Q65" s="229"/>
    </row>
    <row r="66" spans="2:17">
      <c r="P66" s="229"/>
      <c r="Q66" s="229"/>
    </row>
    <row r="67" spans="2:17">
      <c r="P67" s="229"/>
      <c r="Q67" s="229"/>
    </row>
    <row r="68" spans="2:17">
      <c r="P68" s="229"/>
      <c r="Q68" s="229"/>
    </row>
    <row r="69" spans="2:17">
      <c r="P69" s="229"/>
      <c r="Q69" s="229"/>
    </row>
    <row r="70" spans="2:17">
      <c r="P70" s="229"/>
      <c r="Q70" s="229"/>
    </row>
    <row r="71" spans="2:17">
      <c r="P71" s="229"/>
      <c r="Q71" s="229"/>
    </row>
    <row r="72" spans="2:17">
      <c r="P72" s="229"/>
      <c r="Q72" s="229"/>
    </row>
    <row r="73" spans="2:17">
      <c r="P73" s="229"/>
      <c r="Q73" s="229"/>
    </row>
    <row r="74" spans="2:17">
      <c r="P74" s="229"/>
      <c r="Q74" s="229"/>
    </row>
    <row r="75" spans="2:17">
      <c r="P75" s="229"/>
      <c r="Q75" s="229"/>
    </row>
    <row r="76" spans="2:17">
      <c r="P76" s="229"/>
      <c r="Q76" s="229"/>
    </row>
    <row r="77" spans="2:17">
      <c r="P77" s="229"/>
      <c r="Q77" s="229"/>
    </row>
    <row r="78" spans="2:17">
      <c r="P78" s="229"/>
      <c r="Q78" s="229"/>
    </row>
    <row r="79" spans="2:17">
      <c r="P79" s="229"/>
      <c r="Q79" s="229"/>
    </row>
    <row r="80" spans="2:17">
      <c r="B80" s="229"/>
      <c r="C80" s="229"/>
      <c r="D80" s="229"/>
      <c r="E80" s="229"/>
      <c r="F80" s="229"/>
      <c r="G80" s="229"/>
      <c r="H80" s="231"/>
      <c r="I80" s="232"/>
      <c r="J80" s="232"/>
      <c r="P80" s="229"/>
      <c r="Q80" s="229"/>
    </row>
    <row r="81" spans="2:17">
      <c r="B81" s="229"/>
      <c r="C81" s="229"/>
      <c r="D81" s="229"/>
      <c r="E81" s="229"/>
      <c r="F81" s="229"/>
      <c r="G81" s="229"/>
      <c r="H81" s="231"/>
      <c r="I81" s="232"/>
      <c r="J81" s="232"/>
      <c r="P81" s="229"/>
      <c r="Q81" s="229"/>
    </row>
    <row r="82" spans="2:17">
      <c r="J82" s="231"/>
      <c r="P82" s="229"/>
      <c r="Q82" s="229"/>
    </row>
    <row r="83" spans="2:17" ht="10.5" customHeight="1">
      <c r="J83" s="231"/>
      <c r="P83" s="229"/>
      <c r="Q83" s="229"/>
    </row>
    <row r="84" spans="2:17">
      <c r="J84" s="231"/>
      <c r="P84" s="229"/>
      <c r="Q84" s="229"/>
    </row>
    <row r="85" spans="2:17">
      <c r="J85" s="232"/>
      <c r="P85" s="229"/>
      <c r="Q85" s="229"/>
    </row>
    <row r="86" spans="2:17">
      <c r="J86" s="229"/>
      <c r="P86" s="229"/>
      <c r="Q86" s="229"/>
    </row>
    <row r="87" spans="2:17">
      <c r="J87" s="229"/>
      <c r="P87" s="229"/>
      <c r="Q87" s="229"/>
    </row>
    <row r="88" spans="2:17">
      <c r="J88" s="230"/>
      <c r="P88" s="229"/>
      <c r="Q88" s="229"/>
    </row>
    <row r="89" spans="2:17">
      <c r="J89" s="232"/>
      <c r="P89" s="229"/>
      <c r="Q89" s="229"/>
    </row>
    <row r="90" spans="2:17">
      <c r="J90" s="232"/>
      <c r="P90" s="229"/>
      <c r="Q90" s="229"/>
    </row>
    <row r="91" spans="2:17">
      <c r="J91" s="232"/>
    </row>
    <row r="92" spans="2:17">
      <c r="J92" s="232"/>
    </row>
    <row r="93" spans="2:17">
      <c r="J93" s="232"/>
    </row>
    <row r="94" spans="2:17">
      <c r="J94" s="232"/>
    </row>
    <row r="95" spans="2:17">
      <c r="J95" s="232"/>
    </row>
    <row r="96" spans="2:17">
      <c r="J96" s="232"/>
    </row>
    <row r="97" spans="10:10">
      <c r="J97" s="232"/>
    </row>
    <row r="98" spans="10:10">
      <c r="J98" s="232"/>
    </row>
    <row r="99" spans="10:10">
      <c r="J99" s="232"/>
    </row>
    <row r="100" spans="10:10">
      <c r="J100" s="231"/>
    </row>
  </sheetData>
  <mergeCells count="9">
    <mergeCell ref="A4:S4"/>
    <mergeCell ref="T6:V6"/>
    <mergeCell ref="A6:A7"/>
    <mergeCell ref="B6:D6"/>
    <mergeCell ref="E6:G6"/>
    <mergeCell ref="H6:J6"/>
    <mergeCell ref="N6:P6"/>
    <mergeCell ref="Q6:S6"/>
    <mergeCell ref="K6:M6"/>
  </mergeCells>
  <phoneticPr fontId="0" type="noConversion"/>
  <pageMargins left="0.75" right="0.75" top="1" bottom="1" header="0.5" footer="0.5"/>
  <pageSetup scale="42" orientation="portrait" r:id="rId1"/>
  <headerFooter alignWithMargins="0">
    <oddFooter>&amp;C&amp;14B-&amp;P-4</oddFooter>
  </headerFooter>
  <ignoredErrors>
    <ignoredError sqref="W24:Y24"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pageSetUpPr fitToPage="1"/>
  </sheetPr>
  <dimension ref="A1:AD95"/>
  <sheetViews>
    <sheetView zoomScale="80" zoomScaleNormal="80" workbookViewId="0"/>
  </sheetViews>
  <sheetFormatPr defaultColWidth="11" defaultRowHeight="12.75"/>
  <cols>
    <col min="1" max="1" width="11.28515625" style="37" customWidth="1"/>
    <col min="2" max="2" width="10.7109375" style="37" bestFit="1" customWidth="1"/>
    <col min="3" max="3" width="13" style="37" bestFit="1" customWidth="1"/>
    <col min="4" max="4" width="7.5703125" style="37" bestFit="1" customWidth="1"/>
    <col min="5" max="5" width="9.42578125" style="37" bestFit="1" customWidth="1"/>
    <col min="6" max="6" width="11.7109375" style="37" bestFit="1" customWidth="1"/>
    <col min="7" max="7" width="7.140625" style="37" bestFit="1" customWidth="1"/>
    <col min="8" max="8" width="9.140625" style="37" bestFit="1" customWidth="1"/>
    <col min="9" max="9" width="9.5703125" style="37" bestFit="1" customWidth="1"/>
    <col min="10" max="10" width="7.5703125" style="37" bestFit="1" customWidth="1"/>
    <col min="11" max="11" width="9.140625" style="37" bestFit="1" customWidth="1"/>
    <col min="12" max="12" width="9.5703125" style="37" bestFit="1" customWidth="1"/>
    <col min="13" max="13" width="7.140625" style="37" bestFit="1" customWidth="1"/>
    <col min="14" max="14" width="9.140625" style="37" bestFit="1" customWidth="1"/>
    <col min="15" max="15" width="9.5703125" style="37" bestFit="1" customWidth="1"/>
    <col min="16" max="16" width="10.7109375" style="37" bestFit="1" customWidth="1"/>
    <col min="17" max="17" width="9.140625" style="37" bestFit="1" customWidth="1"/>
    <col min="18" max="18" width="9.5703125" style="37" bestFit="1" customWidth="1"/>
    <col min="19" max="19" width="10.7109375" style="37" bestFit="1" customWidth="1"/>
    <col min="20" max="20" width="10.85546875" style="37" bestFit="1" customWidth="1"/>
    <col min="21" max="21" width="13.140625" style="37" customWidth="1"/>
    <col min="22" max="22" width="10.5703125" style="37" bestFit="1" customWidth="1"/>
    <col min="23" max="23" width="7.28515625" style="37" customWidth="1"/>
    <col min="24" max="16384" width="11" style="37"/>
  </cols>
  <sheetData>
    <row r="1" spans="1:22" ht="26.25">
      <c r="A1" s="219" t="s">
        <v>355</v>
      </c>
    </row>
    <row r="2" spans="1:22" ht="18">
      <c r="A2" s="32" t="s">
        <v>175</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c r="T3" s="228"/>
    </row>
    <row r="4" spans="1:22" ht="15" customHeight="1">
      <c r="A4" s="606" t="s">
        <v>193</v>
      </c>
      <c r="B4" s="606"/>
      <c r="C4" s="606"/>
      <c r="D4" s="606"/>
      <c r="E4" s="606"/>
      <c r="F4" s="606"/>
      <c r="G4" s="606"/>
      <c r="H4" s="606"/>
      <c r="I4" s="606"/>
      <c r="J4" s="606"/>
      <c r="K4" s="606"/>
      <c r="L4" s="606"/>
      <c r="M4" s="606"/>
      <c r="N4" s="606"/>
      <c r="O4" s="606"/>
      <c r="P4" s="606"/>
      <c r="Q4" s="606"/>
      <c r="R4" s="606"/>
      <c r="S4" s="606"/>
    </row>
    <row r="5" spans="1:22" ht="15" thickBot="1">
      <c r="A5" s="33"/>
      <c r="B5" s="33"/>
      <c r="C5" s="33"/>
      <c r="D5" s="33"/>
      <c r="E5" s="33"/>
      <c r="F5" s="33"/>
      <c r="G5" s="33"/>
      <c r="H5" s="33"/>
      <c r="I5" s="33"/>
      <c r="J5" s="33"/>
      <c r="K5" s="33"/>
      <c r="L5" s="33"/>
      <c r="M5" s="33"/>
      <c r="N5" s="33"/>
      <c r="O5" s="33"/>
      <c r="P5" s="33"/>
    </row>
    <row r="6" spans="1:22" ht="12.75" customHeight="1" thickBot="1">
      <c r="A6" s="614" t="s">
        <v>7</v>
      </c>
      <c r="B6" s="616" t="s">
        <v>12</v>
      </c>
      <c r="C6" s="612"/>
      <c r="D6" s="613"/>
      <c r="E6" s="611" t="s">
        <v>101</v>
      </c>
      <c r="F6" s="612"/>
      <c r="G6" s="613"/>
      <c r="H6" s="611" t="s">
        <v>103</v>
      </c>
      <c r="I6" s="612"/>
      <c r="J6" s="613"/>
      <c r="K6" s="611" t="s">
        <v>100</v>
      </c>
      <c r="L6" s="612"/>
      <c r="M6" s="613"/>
      <c r="N6" s="611" t="s">
        <v>102</v>
      </c>
      <c r="O6" s="612"/>
      <c r="P6" s="613"/>
      <c r="Q6" s="611" t="s">
        <v>104</v>
      </c>
      <c r="R6" s="612"/>
      <c r="S6" s="613"/>
      <c r="T6" s="611" t="s">
        <v>6</v>
      </c>
      <c r="U6" s="612"/>
      <c r="V6" s="613"/>
    </row>
    <row r="7" spans="1:22" ht="30" customHeight="1" thickBot="1">
      <c r="A7" s="615"/>
      <c r="B7" s="222" t="s">
        <v>8</v>
      </c>
      <c r="C7" s="223" t="s">
        <v>9</v>
      </c>
      <c r="D7" s="224" t="s">
        <v>10</v>
      </c>
      <c r="E7" s="222" t="s">
        <v>8</v>
      </c>
      <c r="F7" s="223" t="s">
        <v>9</v>
      </c>
      <c r="G7" s="224" t="s">
        <v>10</v>
      </c>
      <c r="H7" s="222" t="s">
        <v>8</v>
      </c>
      <c r="I7" s="223" t="s">
        <v>9</v>
      </c>
      <c r="J7" s="224" t="s">
        <v>10</v>
      </c>
      <c r="K7" s="222" t="s">
        <v>8</v>
      </c>
      <c r="L7" s="223" t="s">
        <v>9</v>
      </c>
      <c r="M7" s="224" t="s">
        <v>10</v>
      </c>
      <c r="N7" s="222" t="s">
        <v>8</v>
      </c>
      <c r="O7" s="223" t="s">
        <v>9</v>
      </c>
      <c r="P7" s="224" t="s">
        <v>10</v>
      </c>
      <c r="Q7" s="222" t="s">
        <v>8</v>
      </c>
      <c r="R7" s="223" t="s">
        <v>9</v>
      </c>
      <c r="S7" s="224" t="s">
        <v>10</v>
      </c>
      <c r="T7" s="222" t="s">
        <v>8</v>
      </c>
      <c r="U7" s="223" t="s">
        <v>9</v>
      </c>
      <c r="V7" s="224" t="s">
        <v>10</v>
      </c>
    </row>
    <row r="8" spans="1:22">
      <c r="A8" s="313">
        <v>2003</v>
      </c>
      <c r="B8" s="239">
        <v>12560</v>
      </c>
      <c r="C8" s="253">
        <v>86509</v>
      </c>
      <c r="D8" s="238">
        <f t="shared" ref="D8:D23" si="0">IF(C8=0, "NA", B8/C8)</f>
        <v>0.14518720595544973</v>
      </c>
      <c r="E8" s="239">
        <v>11982</v>
      </c>
      <c r="F8" s="253">
        <v>74695</v>
      </c>
      <c r="G8" s="238">
        <f t="shared" ref="G8:G23" si="1">IF(F8=0, "NA", E8/F8)</f>
        <v>0.16041234353035677</v>
      </c>
      <c r="H8" s="239"/>
      <c r="I8" s="253"/>
      <c r="J8" s="238"/>
      <c r="K8" s="239">
        <v>19</v>
      </c>
      <c r="L8" s="253">
        <v>345</v>
      </c>
      <c r="M8" s="238">
        <f t="shared" ref="M8:M23" si="2">IF(L8=0, "NA", K8/L8)</f>
        <v>5.5072463768115941E-2</v>
      </c>
      <c r="N8" s="239"/>
      <c r="O8" s="253"/>
      <c r="P8" s="238"/>
      <c r="Q8" s="239"/>
      <c r="R8" s="253"/>
      <c r="S8" s="238"/>
      <c r="T8" s="239">
        <f t="shared" ref="T8:T23" si="3">SUM(Q8,N8,K8,H8,E8,B8)</f>
        <v>24561</v>
      </c>
      <c r="U8" s="253">
        <f t="shared" ref="U8:U23" si="4">SUM(R8,O8,L8,I8,F8,C8)</f>
        <v>161549</v>
      </c>
      <c r="V8" s="238">
        <f t="shared" ref="V8:V23" si="5">IF(U8=0, "NA", T8/U8)</f>
        <v>0.15203436728175351</v>
      </c>
    </row>
    <row r="9" spans="1:22">
      <c r="A9" s="313">
        <v>2004</v>
      </c>
      <c r="B9" s="221">
        <v>11051</v>
      </c>
      <c r="C9" s="248">
        <v>94097</v>
      </c>
      <c r="D9" s="34">
        <f t="shared" si="0"/>
        <v>0.117442638978926</v>
      </c>
      <c r="E9" s="221">
        <v>12929</v>
      </c>
      <c r="F9" s="248">
        <v>102171</v>
      </c>
      <c r="G9" s="34">
        <f t="shared" si="1"/>
        <v>0.12654275675093715</v>
      </c>
      <c r="H9" s="221"/>
      <c r="I9" s="248"/>
      <c r="J9" s="34"/>
      <c r="K9" s="221">
        <v>22</v>
      </c>
      <c r="L9" s="248">
        <v>162</v>
      </c>
      <c r="M9" s="34">
        <f t="shared" si="2"/>
        <v>0.13580246913580246</v>
      </c>
      <c r="N9" s="221">
        <v>0</v>
      </c>
      <c r="O9" s="248">
        <v>4</v>
      </c>
      <c r="P9" s="34">
        <f t="shared" ref="P9:P22" si="6">IF(O9=0, "NA", N9/O9)</f>
        <v>0</v>
      </c>
      <c r="Q9" s="221"/>
      <c r="R9" s="248"/>
      <c r="S9" s="34"/>
      <c r="T9" s="221">
        <f t="shared" si="3"/>
        <v>24002</v>
      </c>
      <c r="U9" s="248">
        <f t="shared" si="4"/>
        <v>196434</v>
      </c>
      <c r="V9" s="34">
        <f t="shared" si="5"/>
        <v>0.12218862315077837</v>
      </c>
    </row>
    <row r="10" spans="1:22">
      <c r="A10" s="313">
        <v>2005</v>
      </c>
      <c r="B10" s="221">
        <v>10845</v>
      </c>
      <c r="C10" s="248">
        <v>109926</v>
      </c>
      <c r="D10" s="34">
        <f t="shared" si="0"/>
        <v>9.8657278532831183E-2</v>
      </c>
      <c r="E10" s="221">
        <v>11779</v>
      </c>
      <c r="F10" s="248">
        <v>108043</v>
      </c>
      <c r="G10" s="34">
        <f t="shared" si="1"/>
        <v>0.10902140814305415</v>
      </c>
      <c r="H10" s="221"/>
      <c r="I10" s="248"/>
      <c r="J10" s="34"/>
      <c r="K10" s="221">
        <v>21</v>
      </c>
      <c r="L10" s="248">
        <v>272</v>
      </c>
      <c r="M10" s="34">
        <f t="shared" si="2"/>
        <v>7.720588235294118E-2</v>
      </c>
      <c r="N10" s="221">
        <v>2</v>
      </c>
      <c r="O10" s="248">
        <v>31</v>
      </c>
      <c r="P10" s="34">
        <f t="shared" si="6"/>
        <v>6.4516129032258063E-2</v>
      </c>
      <c r="Q10" s="221"/>
      <c r="R10" s="248"/>
      <c r="S10" s="34"/>
      <c r="T10" s="221">
        <f t="shared" si="3"/>
        <v>22647</v>
      </c>
      <c r="U10" s="248">
        <f t="shared" si="4"/>
        <v>218272</v>
      </c>
      <c r="V10" s="34">
        <f t="shared" si="5"/>
        <v>0.10375586424277965</v>
      </c>
    </row>
    <row r="11" spans="1:22">
      <c r="A11" s="313">
        <v>2006</v>
      </c>
      <c r="B11" s="221">
        <v>9991</v>
      </c>
      <c r="C11" s="248">
        <v>110677</v>
      </c>
      <c r="D11" s="34">
        <f t="shared" si="0"/>
        <v>9.0271691498685358E-2</v>
      </c>
      <c r="E11" s="221">
        <v>9709</v>
      </c>
      <c r="F11" s="248">
        <v>108374</v>
      </c>
      <c r="G11" s="34">
        <f t="shared" si="1"/>
        <v>8.9587908538948463E-2</v>
      </c>
      <c r="H11" s="221"/>
      <c r="I11" s="248"/>
      <c r="J11" s="34"/>
      <c r="K11" s="221">
        <v>19</v>
      </c>
      <c r="L11" s="248">
        <v>247</v>
      </c>
      <c r="M11" s="34">
        <f t="shared" si="2"/>
        <v>7.6923076923076927E-2</v>
      </c>
      <c r="N11" s="221">
        <v>3</v>
      </c>
      <c r="O11" s="248">
        <v>38</v>
      </c>
      <c r="P11" s="34">
        <f t="shared" si="6"/>
        <v>7.8947368421052627E-2</v>
      </c>
      <c r="Q11" s="221"/>
      <c r="R11" s="248"/>
      <c r="S11" s="34"/>
      <c r="T11" s="221">
        <f t="shared" si="3"/>
        <v>19722</v>
      </c>
      <c r="U11" s="248">
        <f t="shared" si="4"/>
        <v>219336</v>
      </c>
      <c r="V11" s="34">
        <f t="shared" si="5"/>
        <v>8.9916839916839922E-2</v>
      </c>
    </row>
    <row r="12" spans="1:22">
      <c r="A12" s="313">
        <v>2007</v>
      </c>
      <c r="B12" s="221">
        <v>8501</v>
      </c>
      <c r="C12" s="248">
        <v>130762</v>
      </c>
      <c r="D12" s="34">
        <f t="shared" si="0"/>
        <v>6.5011241798075894E-2</v>
      </c>
      <c r="E12" s="221">
        <v>7914</v>
      </c>
      <c r="F12" s="248">
        <v>109333</v>
      </c>
      <c r="G12" s="34">
        <f t="shared" si="1"/>
        <v>7.2384367025509225E-2</v>
      </c>
      <c r="H12" s="221"/>
      <c r="I12" s="248"/>
      <c r="J12" s="34"/>
      <c r="K12" s="221">
        <v>5</v>
      </c>
      <c r="L12" s="248">
        <v>29</v>
      </c>
      <c r="M12" s="34">
        <f t="shared" si="2"/>
        <v>0.17241379310344829</v>
      </c>
      <c r="N12" s="221">
        <v>9</v>
      </c>
      <c r="O12" s="248">
        <v>53</v>
      </c>
      <c r="P12" s="34">
        <f t="shared" si="6"/>
        <v>0.16981132075471697</v>
      </c>
      <c r="Q12" s="221">
        <v>275</v>
      </c>
      <c r="R12" s="248">
        <v>2295</v>
      </c>
      <c r="S12" s="34">
        <f t="shared" ref="S12:S23" si="7">IF(R12=0, "NA", Q12/R12)</f>
        <v>0.11982570806100218</v>
      </c>
      <c r="T12" s="221">
        <f t="shared" si="3"/>
        <v>16704</v>
      </c>
      <c r="U12" s="248">
        <f t="shared" si="4"/>
        <v>242472</v>
      </c>
      <c r="V12" s="34">
        <f t="shared" si="5"/>
        <v>6.8890428585568639E-2</v>
      </c>
    </row>
    <row r="13" spans="1:22">
      <c r="A13" s="313">
        <v>2008</v>
      </c>
      <c r="B13" s="221">
        <v>7130</v>
      </c>
      <c r="C13" s="248">
        <v>124389</v>
      </c>
      <c r="D13" s="34">
        <f t="shared" si="0"/>
        <v>5.7320181044947703E-2</v>
      </c>
      <c r="E13" s="221">
        <v>6674</v>
      </c>
      <c r="F13" s="248">
        <v>116428</v>
      </c>
      <c r="G13" s="34">
        <f t="shared" si="1"/>
        <v>5.732298072628577E-2</v>
      </c>
      <c r="H13" s="221">
        <v>1051</v>
      </c>
      <c r="I13" s="248">
        <v>9557</v>
      </c>
      <c r="J13" s="34">
        <f t="shared" ref="J13:J23" si="8">IF(I13=0, "NA", H13/I13)</f>
        <v>0.10997174845662865</v>
      </c>
      <c r="K13" s="221">
        <v>3</v>
      </c>
      <c r="L13" s="248">
        <v>30</v>
      </c>
      <c r="M13" s="34">
        <f t="shared" si="2"/>
        <v>0.1</v>
      </c>
      <c r="N13" s="221">
        <v>4</v>
      </c>
      <c r="O13" s="248">
        <v>72</v>
      </c>
      <c r="P13" s="34">
        <f t="shared" si="6"/>
        <v>5.5555555555555552E-2</v>
      </c>
      <c r="Q13" s="221">
        <v>352</v>
      </c>
      <c r="R13" s="248">
        <v>2638</v>
      </c>
      <c r="S13" s="34">
        <f t="shared" si="7"/>
        <v>0.13343442001516301</v>
      </c>
      <c r="T13" s="221">
        <f t="shared" si="3"/>
        <v>15214</v>
      </c>
      <c r="U13" s="248">
        <f t="shared" si="4"/>
        <v>253114</v>
      </c>
      <c r="V13" s="34">
        <f t="shared" si="5"/>
        <v>6.0107303428494671E-2</v>
      </c>
    </row>
    <row r="14" spans="1:22">
      <c r="A14" s="313">
        <v>2009</v>
      </c>
      <c r="B14" s="221">
        <v>4946</v>
      </c>
      <c r="C14" s="248">
        <v>112911</v>
      </c>
      <c r="D14" s="34">
        <f t="shared" si="0"/>
        <v>4.3804412324751352E-2</v>
      </c>
      <c r="E14" s="221">
        <v>3933</v>
      </c>
      <c r="F14" s="248">
        <v>78699</v>
      </c>
      <c r="G14" s="34">
        <f t="shared" si="1"/>
        <v>4.9975222048564784E-2</v>
      </c>
      <c r="H14" s="221">
        <v>672</v>
      </c>
      <c r="I14" s="248">
        <v>6324</v>
      </c>
      <c r="J14" s="34">
        <f t="shared" si="8"/>
        <v>0.10626185958254269</v>
      </c>
      <c r="K14" s="221">
        <v>40</v>
      </c>
      <c r="L14" s="248">
        <v>251</v>
      </c>
      <c r="M14" s="34">
        <f t="shared" si="2"/>
        <v>0.15936254980079681</v>
      </c>
      <c r="N14" s="221">
        <v>34</v>
      </c>
      <c r="O14" s="248">
        <v>157</v>
      </c>
      <c r="P14" s="34">
        <f t="shared" si="6"/>
        <v>0.21656050955414013</v>
      </c>
      <c r="Q14" s="221">
        <v>122</v>
      </c>
      <c r="R14" s="248">
        <v>955</v>
      </c>
      <c r="S14" s="34">
        <f t="shared" si="7"/>
        <v>0.12774869109947645</v>
      </c>
      <c r="T14" s="221">
        <f t="shared" si="3"/>
        <v>9747</v>
      </c>
      <c r="U14" s="248">
        <f t="shared" si="4"/>
        <v>199297</v>
      </c>
      <c r="V14" s="34">
        <f t="shared" si="5"/>
        <v>4.890690778084969E-2</v>
      </c>
    </row>
    <row r="15" spans="1:22">
      <c r="A15" s="313">
        <v>2010</v>
      </c>
      <c r="B15" s="221">
        <v>4711</v>
      </c>
      <c r="C15" s="248">
        <v>131277</v>
      </c>
      <c r="D15" s="34">
        <f t="shared" si="0"/>
        <v>3.5885951080539623E-2</v>
      </c>
      <c r="E15" s="221">
        <v>4331</v>
      </c>
      <c r="F15" s="248">
        <v>112064</v>
      </c>
      <c r="G15" s="34">
        <f t="shared" si="1"/>
        <v>3.8647558537978299E-2</v>
      </c>
      <c r="H15" s="221">
        <v>586</v>
      </c>
      <c r="I15" s="248">
        <v>6144</v>
      </c>
      <c r="J15" s="34">
        <f t="shared" si="8"/>
        <v>9.5377604166666671E-2</v>
      </c>
      <c r="K15" s="221">
        <v>111</v>
      </c>
      <c r="L15" s="248">
        <v>537</v>
      </c>
      <c r="M15" s="34">
        <f t="shared" si="2"/>
        <v>0.20670391061452514</v>
      </c>
      <c r="N15" s="221">
        <v>55</v>
      </c>
      <c r="O15" s="248">
        <v>249</v>
      </c>
      <c r="P15" s="34">
        <f t="shared" si="6"/>
        <v>0.22088353413654618</v>
      </c>
      <c r="Q15" s="221">
        <v>125</v>
      </c>
      <c r="R15" s="248">
        <v>982</v>
      </c>
      <c r="S15" s="34">
        <f t="shared" si="7"/>
        <v>0.12729124236252545</v>
      </c>
      <c r="T15" s="221">
        <f t="shared" si="3"/>
        <v>9919</v>
      </c>
      <c r="U15" s="248">
        <f t="shared" si="4"/>
        <v>251253</v>
      </c>
      <c r="V15" s="34">
        <f t="shared" si="5"/>
        <v>3.9478135584450735E-2</v>
      </c>
    </row>
    <row r="16" spans="1:22">
      <c r="A16" s="313">
        <v>2011</v>
      </c>
      <c r="B16" s="221">
        <v>3990</v>
      </c>
      <c r="C16" s="248">
        <v>122939</v>
      </c>
      <c r="D16" s="34">
        <f t="shared" si="0"/>
        <v>3.2455120018871145E-2</v>
      </c>
      <c r="E16" s="221">
        <v>4412</v>
      </c>
      <c r="F16" s="248">
        <v>140592</v>
      </c>
      <c r="G16" s="34">
        <f t="shared" si="1"/>
        <v>3.1381586434505518E-2</v>
      </c>
      <c r="H16" s="221">
        <v>836</v>
      </c>
      <c r="I16" s="248">
        <v>9953</v>
      </c>
      <c r="J16" s="34">
        <f t="shared" si="8"/>
        <v>8.3994775444589567E-2</v>
      </c>
      <c r="K16" s="221">
        <v>80</v>
      </c>
      <c r="L16" s="248">
        <v>538</v>
      </c>
      <c r="M16" s="34">
        <f t="shared" si="2"/>
        <v>0.14869888475836432</v>
      </c>
      <c r="N16" s="221">
        <v>65</v>
      </c>
      <c r="O16" s="248">
        <v>455</v>
      </c>
      <c r="P16" s="34">
        <f t="shared" si="6"/>
        <v>0.14285714285714285</v>
      </c>
      <c r="Q16" s="221">
        <v>526</v>
      </c>
      <c r="R16" s="248">
        <v>2794</v>
      </c>
      <c r="S16" s="34">
        <f t="shared" si="7"/>
        <v>0.1882605583392985</v>
      </c>
      <c r="T16" s="221">
        <f t="shared" si="3"/>
        <v>9909</v>
      </c>
      <c r="U16" s="248">
        <f t="shared" si="4"/>
        <v>277271</v>
      </c>
      <c r="V16" s="34">
        <f t="shared" si="5"/>
        <v>3.5737599676850446E-2</v>
      </c>
    </row>
    <row r="17" spans="1:26">
      <c r="A17" s="313">
        <v>2012</v>
      </c>
      <c r="B17" s="221">
        <v>4363</v>
      </c>
      <c r="C17" s="248">
        <v>149851</v>
      </c>
      <c r="D17" s="34">
        <f t="shared" si="0"/>
        <v>2.9115588150896557E-2</v>
      </c>
      <c r="E17" s="221">
        <v>3576</v>
      </c>
      <c r="F17" s="248">
        <v>135292</v>
      </c>
      <c r="G17" s="34">
        <f t="shared" si="1"/>
        <v>2.643171806167401E-2</v>
      </c>
      <c r="H17" s="221">
        <v>644</v>
      </c>
      <c r="I17" s="248">
        <v>10092</v>
      </c>
      <c r="J17" s="34">
        <f t="shared" si="8"/>
        <v>6.3812921125644073E-2</v>
      </c>
      <c r="K17" s="221">
        <v>70</v>
      </c>
      <c r="L17" s="248">
        <v>695</v>
      </c>
      <c r="M17" s="34">
        <f t="shared" si="2"/>
        <v>0.10071942446043165</v>
      </c>
      <c r="N17" s="221">
        <v>88</v>
      </c>
      <c r="O17" s="248">
        <v>707</v>
      </c>
      <c r="P17" s="34">
        <f t="shared" si="6"/>
        <v>0.12446958981612447</v>
      </c>
      <c r="Q17" s="221">
        <v>442</v>
      </c>
      <c r="R17" s="248">
        <v>2431</v>
      </c>
      <c r="S17" s="34">
        <f t="shared" si="7"/>
        <v>0.18181818181818182</v>
      </c>
      <c r="T17" s="221">
        <f t="shared" si="3"/>
        <v>9183</v>
      </c>
      <c r="U17" s="248">
        <f t="shared" si="4"/>
        <v>299068</v>
      </c>
      <c r="V17" s="34">
        <f t="shared" si="5"/>
        <v>3.0705391415999036E-2</v>
      </c>
    </row>
    <row r="18" spans="1:26">
      <c r="A18" s="313">
        <v>2013</v>
      </c>
      <c r="B18" s="221">
        <v>4066</v>
      </c>
      <c r="C18" s="248">
        <v>158054</v>
      </c>
      <c r="D18" s="34">
        <f t="shared" si="0"/>
        <v>2.572538499500171E-2</v>
      </c>
      <c r="E18" s="221">
        <v>3030</v>
      </c>
      <c r="F18" s="248">
        <v>154130</v>
      </c>
      <c r="G18" s="34">
        <f t="shared" si="1"/>
        <v>1.9658729643807177E-2</v>
      </c>
      <c r="H18" s="221">
        <v>465</v>
      </c>
      <c r="I18" s="248">
        <v>9216</v>
      </c>
      <c r="J18" s="34">
        <f t="shared" si="8"/>
        <v>5.0455729166666664E-2</v>
      </c>
      <c r="K18" s="221">
        <v>64</v>
      </c>
      <c r="L18" s="248">
        <v>696</v>
      </c>
      <c r="M18" s="34">
        <f t="shared" si="2"/>
        <v>9.1954022988505746E-2</v>
      </c>
      <c r="N18" s="221">
        <v>60</v>
      </c>
      <c r="O18" s="248">
        <v>578</v>
      </c>
      <c r="P18" s="34">
        <f t="shared" si="6"/>
        <v>0.10380622837370242</v>
      </c>
      <c r="Q18" s="221">
        <v>323</v>
      </c>
      <c r="R18" s="248">
        <v>2084</v>
      </c>
      <c r="S18" s="34">
        <f t="shared" si="7"/>
        <v>0.15499040307101727</v>
      </c>
      <c r="T18" s="221">
        <f t="shared" si="3"/>
        <v>8008</v>
      </c>
      <c r="U18" s="248">
        <f t="shared" si="4"/>
        <v>324758</v>
      </c>
      <c r="V18" s="34">
        <f t="shared" si="5"/>
        <v>2.4658360994956243E-2</v>
      </c>
    </row>
    <row r="19" spans="1:26">
      <c r="A19" s="313">
        <v>2014</v>
      </c>
      <c r="B19" s="221">
        <v>3719</v>
      </c>
      <c r="C19" s="248">
        <v>146634</v>
      </c>
      <c r="D19" s="34">
        <f t="shared" si="0"/>
        <v>2.5362467094943875E-2</v>
      </c>
      <c r="E19" s="221">
        <v>3776</v>
      </c>
      <c r="F19" s="248">
        <v>183119</v>
      </c>
      <c r="G19" s="34">
        <f t="shared" si="1"/>
        <v>2.0620470841365451E-2</v>
      </c>
      <c r="H19" s="221">
        <v>373</v>
      </c>
      <c r="I19" s="248">
        <v>10694</v>
      </c>
      <c r="J19" s="34">
        <f t="shared" si="8"/>
        <v>3.487937161024874E-2</v>
      </c>
      <c r="K19" s="221">
        <v>83</v>
      </c>
      <c r="L19" s="248">
        <v>1559</v>
      </c>
      <c r="M19" s="34">
        <f t="shared" si="2"/>
        <v>5.3239255933290569E-2</v>
      </c>
      <c r="N19" s="221">
        <v>73</v>
      </c>
      <c r="O19" s="248">
        <v>1284</v>
      </c>
      <c r="P19" s="34">
        <f t="shared" si="6"/>
        <v>5.6853582554517133E-2</v>
      </c>
      <c r="Q19" s="221">
        <v>269</v>
      </c>
      <c r="R19" s="248">
        <v>2034</v>
      </c>
      <c r="S19" s="34">
        <f t="shared" si="7"/>
        <v>0.13225172074729596</v>
      </c>
      <c r="T19" s="221">
        <f t="shared" si="3"/>
        <v>8293</v>
      </c>
      <c r="U19" s="248">
        <f t="shared" si="4"/>
        <v>345324</v>
      </c>
      <c r="V19" s="34">
        <f t="shared" si="5"/>
        <v>2.4015127821987468E-2</v>
      </c>
    </row>
    <row r="20" spans="1:26">
      <c r="A20" s="313">
        <v>2015</v>
      </c>
      <c r="B20" s="221">
        <v>2584</v>
      </c>
      <c r="C20" s="248">
        <v>148521</v>
      </c>
      <c r="D20" s="34">
        <f t="shared" si="0"/>
        <v>1.7398213047313173E-2</v>
      </c>
      <c r="E20" s="221">
        <v>2533</v>
      </c>
      <c r="F20" s="248">
        <v>209229</v>
      </c>
      <c r="G20" s="34">
        <f t="shared" si="1"/>
        <v>1.2106352369891363E-2</v>
      </c>
      <c r="H20" s="221">
        <v>453</v>
      </c>
      <c r="I20" s="248">
        <v>16181</v>
      </c>
      <c r="J20" s="34">
        <f t="shared" si="8"/>
        <v>2.7995797540325072E-2</v>
      </c>
      <c r="K20" s="221">
        <v>51</v>
      </c>
      <c r="L20" s="248">
        <v>886</v>
      </c>
      <c r="M20" s="34">
        <f t="shared" si="2"/>
        <v>5.7562076749435663E-2</v>
      </c>
      <c r="N20" s="221">
        <v>58</v>
      </c>
      <c r="O20" s="248">
        <v>1279</v>
      </c>
      <c r="P20" s="34">
        <f t="shared" si="6"/>
        <v>4.534792806880375E-2</v>
      </c>
      <c r="Q20" s="221">
        <v>370</v>
      </c>
      <c r="R20" s="248">
        <v>3967</v>
      </c>
      <c r="S20" s="34">
        <f t="shared" si="7"/>
        <v>9.3269473153516511E-2</v>
      </c>
      <c r="T20" s="221">
        <f t="shared" si="3"/>
        <v>6049</v>
      </c>
      <c r="U20" s="248">
        <f t="shared" si="4"/>
        <v>380063</v>
      </c>
      <c r="V20" s="34">
        <f t="shared" si="5"/>
        <v>1.5915782383446955E-2</v>
      </c>
    </row>
    <row r="21" spans="1:26">
      <c r="A21" s="313">
        <v>2016</v>
      </c>
      <c r="B21" s="221">
        <v>1525</v>
      </c>
      <c r="C21" s="248">
        <v>122574</v>
      </c>
      <c r="D21" s="34">
        <f t="shared" si="0"/>
        <v>1.2441463931992103E-2</v>
      </c>
      <c r="E21" s="221">
        <v>2087</v>
      </c>
      <c r="F21" s="248">
        <v>206329</v>
      </c>
      <c r="G21" s="34">
        <f t="shared" si="1"/>
        <v>1.011491356038172E-2</v>
      </c>
      <c r="H21" s="221">
        <v>252</v>
      </c>
      <c r="I21" s="248">
        <v>13676</v>
      </c>
      <c r="J21" s="34">
        <f t="shared" si="8"/>
        <v>1.8426440479672419E-2</v>
      </c>
      <c r="K21" s="221">
        <v>7</v>
      </c>
      <c r="L21" s="248">
        <v>133</v>
      </c>
      <c r="M21" s="34">
        <f t="shared" si="2"/>
        <v>5.2631578947368418E-2</v>
      </c>
      <c r="N21" s="221">
        <v>59</v>
      </c>
      <c r="O21" s="248">
        <v>801</v>
      </c>
      <c r="P21" s="34">
        <f t="shared" si="6"/>
        <v>7.365792759051186E-2</v>
      </c>
      <c r="Q21" s="221">
        <v>176</v>
      </c>
      <c r="R21" s="248">
        <v>2910</v>
      </c>
      <c r="S21" s="34">
        <f t="shared" si="7"/>
        <v>6.0481099656357389E-2</v>
      </c>
      <c r="T21" s="221">
        <f t="shared" si="3"/>
        <v>4106</v>
      </c>
      <c r="U21" s="248">
        <f t="shared" si="4"/>
        <v>346423</v>
      </c>
      <c r="V21" s="34">
        <f t="shared" si="5"/>
        <v>1.1852561752539525E-2</v>
      </c>
    </row>
    <row r="22" spans="1:26">
      <c r="A22" s="313">
        <v>2017</v>
      </c>
      <c r="B22" s="221">
        <v>690</v>
      </c>
      <c r="C22" s="248">
        <v>27356</v>
      </c>
      <c r="D22" s="34">
        <f t="shared" si="0"/>
        <v>2.522298581663986E-2</v>
      </c>
      <c r="E22" s="221">
        <v>833</v>
      </c>
      <c r="F22" s="248">
        <v>40444</v>
      </c>
      <c r="G22" s="34">
        <f t="shared" si="1"/>
        <v>2.059638018000198E-2</v>
      </c>
      <c r="H22" s="221">
        <v>44</v>
      </c>
      <c r="I22" s="248">
        <v>1045</v>
      </c>
      <c r="J22" s="34">
        <f t="shared" si="8"/>
        <v>4.2105263157894736E-2</v>
      </c>
      <c r="K22" s="221">
        <v>1</v>
      </c>
      <c r="L22" s="248">
        <v>26</v>
      </c>
      <c r="M22" s="34">
        <f t="shared" si="2"/>
        <v>3.8461538461538464E-2</v>
      </c>
      <c r="N22" s="221">
        <v>3</v>
      </c>
      <c r="O22" s="248">
        <v>21</v>
      </c>
      <c r="P22" s="34">
        <f t="shared" si="6"/>
        <v>0.14285714285714285</v>
      </c>
      <c r="Q22" s="221">
        <v>22</v>
      </c>
      <c r="R22" s="248">
        <v>259</v>
      </c>
      <c r="S22" s="34">
        <f t="shared" si="7"/>
        <v>8.4942084942084939E-2</v>
      </c>
      <c r="T22" s="221">
        <f t="shared" si="3"/>
        <v>1593</v>
      </c>
      <c r="U22" s="248">
        <f t="shared" si="4"/>
        <v>69151</v>
      </c>
      <c r="V22" s="34">
        <f t="shared" si="5"/>
        <v>2.303654321701783E-2</v>
      </c>
    </row>
    <row r="23" spans="1:26" ht="13.5" thickBot="1">
      <c r="A23" s="313">
        <v>2018</v>
      </c>
      <c r="B23" s="272">
        <v>61</v>
      </c>
      <c r="C23" s="280">
        <v>367</v>
      </c>
      <c r="D23" s="162">
        <f t="shared" si="0"/>
        <v>0.16621253405994552</v>
      </c>
      <c r="E23" s="272">
        <v>115</v>
      </c>
      <c r="F23" s="280">
        <v>532</v>
      </c>
      <c r="G23" s="162">
        <f t="shared" si="1"/>
        <v>0.21616541353383459</v>
      </c>
      <c r="H23" s="272">
        <v>6</v>
      </c>
      <c r="I23" s="280">
        <v>18</v>
      </c>
      <c r="J23" s="162">
        <f t="shared" si="8"/>
        <v>0.33333333333333331</v>
      </c>
      <c r="K23" s="272">
        <v>2</v>
      </c>
      <c r="L23" s="280">
        <v>4</v>
      </c>
      <c r="M23" s="162">
        <f t="shared" si="2"/>
        <v>0.5</v>
      </c>
      <c r="N23" s="272"/>
      <c r="O23" s="280"/>
      <c r="P23" s="162"/>
      <c r="Q23" s="272">
        <v>0</v>
      </c>
      <c r="R23" s="280">
        <v>4</v>
      </c>
      <c r="S23" s="162">
        <f t="shared" si="7"/>
        <v>0</v>
      </c>
      <c r="T23" s="272">
        <f t="shared" si="3"/>
        <v>184</v>
      </c>
      <c r="U23" s="280">
        <f t="shared" si="4"/>
        <v>925</v>
      </c>
      <c r="V23" s="162">
        <f t="shared" si="5"/>
        <v>0.19891891891891891</v>
      </c>
    </row>
    <row r="24" spans="1:26" ht="13.5" thickBot="1">
      <c r="A24" s="35" t="s">
        <v>6</v>
      </c>
      <c r="B24" s="115">
        <f>SUM(B8:B23)</f>
        <v>90733</v>
      </c>
      <c r="C24" s="161">
        <f>SUM(C8:C23)</f>
        <v>1776844</v>
      </c>
      <c r="D24" s="42">
        <f>B24/C24</f>
        <v>5.1064133936350065E-2</v>
      </c>
      <c r="E24" s="115">
        <f>SUM(E8:E23)</f>
        <v>89613</v>
      </c>
      <c r="F24" s="161">
        <f>SUM(F8:F23)</f>
        <v>1879474</v>
      </c>
      <c r="G24" s="42">
        <f>E24/F24</f>
        <v>4.7679829569336953E-2</v>
      </c>
      <c r="H24" s="115">
        <f>SUM(H8:H23)</f>
        <v>5382</v>
      </c>
      <c r="I24" s="161">
        <f>SUM(I8:I23)</f>
        <v>92900</v>
      </c>
      <c r="J24" s="42">
        <f>H24/I24</f>
        <v>5.7933261571582344E-2</v>
      </c>
      <c r="K24" s="115">
        <f>SUM(K8:K23)</f>
        <v>598</v>
      </c>
      <c r="L24" s="161">
        <f>SUM(L8:L23)</f>
        <v>6410</v>
      </c>
      <c r="M24" s="42">
        <f>K24/L24</f>
        <v>9.329173166926677E-2</v>
      </c>
      <c r="N24" s="115">
        <f>SUM(N8:N23)</f>
        <v>513</v>
      </c>
      <c r="O24" s="161">
        <f>SUM(O8:O23)</f>
        <v>5729</v>
      </c>
      <c r="P24" s="42">
        <f>N24/O24</f>
        <v>8.954442311049049E-2</v>
      </c>
      <c r="Q24" s="115">
        <f>SUM(Q8:Q23)</f>
        <v>3002</v>
      </c>
      <c r="R24" s="161">
        <f>SUM(R8:R23)</f>
        <v>23353</v>
      </c>
      <c r="S24" s="42">
        <f>Q24/R24</f>
        <v>0.12854879458741916</v>
      </c>
      <c r="T24" s="115">
        <f>SUM(T8:T23)</f>
        <v>189841</v>
      </c>
      <c r="U24" s="161">
        <f>SUM(U8:U23)</f>
        <v>3784710</v>
      </c>
      <c r="V24" s="42">
        <f>T24/U24</f>
        <v>5.0159985837752427E-2</v>
      </c>
    </row>
    <row r="25" spans="1:26">
      <c r="Q25" s="229"/>
      <c r="R25" s="229"/>
      <c r="S25" s="235"/>
      <c r="T25" s="351"/>
      <c r="U25" s="229"/>
      <c r="V25" s="229"/>
      <c r="W25" s="229"/>
      <c r="X25" s="229"/>
      <c r="Y25" s="229"/>
      <c r="Z25" s="229"/>
    </row>
    <row r="26" spans="1:26" ht="12.75" customHeight="1"/>
    <row r="29" spans="1:26">
      <c r="Q29" s="229"/>
      <c r="R29" s="229"/>
      <c r="S29" s="229"/>
      <c r="T29" s="229"/>
    </row>
    <row r="30" spans="1:26">
      <c r="Q30" s="229"/>
      <c r="R30" s="229"/>
      <c r="S30" s="229"/>
      <c r="T30" s="229"/>
    </row>
    <row r="31" spans="1:26">
      <c r="Q31" s="229"/>
      <c r="R31" s="229"/>
      <c r="S31" s="229"/>
      <c r="T31" s="229"/>
    </row>
    <row r="32" spans="1:26">
      <c r="Q32" s="229"/>
      <c r="R32" s="229"/>
      <c r="S32" s="229"/>
      <c r="T32" s="229"/>
    </row>
    <row r="33" spans="17:20">
      <c r="Q33" s="229"/>
      <c r="R33" s="229"/>
      <c r="S33" s="229"/>
      <c r="T33" s="229"/>
    </row>
    <row r="34" spans="17:20">
      <c r="Q34" s="229"/>
      <c r="R34" s="229"/>
      <c r="S34" s="229"/>
      <c r="T34" s="229"/>
    </row>
    <row r="35" spans="17:20">
      <c r="Q35" s="229"/>
      <c r="R35" s="229"/>
      <c r="S35" s="229"/>
      <c r="T35" s="229"/>
    </row>
    <row r="36" spans="17:20">
      <c r="Q36" s="229"/>
      <c r="R36" s="229"/>
      <c r="S36" s="229"/>
      <c r="T36" s="229"/>
    </row>
    <row r="37" spans="17:20">
      <c r="Q37" s="326"/>
      <c r="R37" s="326"/>
      <c r="S37" s="229"/>
      <c r="T37" s="229"/>
    </row>
    <row r="38" spans="17:20">
      <c r="Q38" s="328"/>
      <c r="R38" s="328"/>
      <c r="S38" s="229"/>
      <c r="T38" s="229"/>
    </row>
    <row r="39" spans="17:20">
      <c r="Q39" s="328"/>
      <c r="R39" s="328"/>
      <c r="S39" s="229"/>
      <c r="T39" s="229"/>
    </row>
    <row r="40" spans="17:20">
      <c r="Q40" s="328"/>
      <c r="R40" s="328"/>
      <c r="S40" s="229"/>
      <c r="T40" s="229"/>
    </row>
    <row r="41" spans="17:20">
      <c r="Q41" s="328"/>
      <c r="R41" s="328"/>
      <c r="S41" s="229"/>
      <c r="T41" s="229"/>
    </row>
    <row r="42" spans="17:20">
      <c r="Q42" s="328"/>
      <c r="R42" s="328"/>
      <c r="S42" s="229"/>
      <c r="T42" s="229"/>
    </row>
    <row r="43" spans="17:20">
      <c r="Q43" s="328"/>
      <c r="R43" s="328"/>
      <c r="S43" s="229"/>
      <c r="T43" s="229"/>
    </row>
    <row r="44" spans="17:20">
      <c r="Q44" s="328"/>
      <c r="R44" s="328"/>
      <c r="S44" s="229"/>
      <c r="T44" s="229"/>
    </row>
    <row r="45" spans="17:20">
      <c r="Q45" s="328"/>
      <c r="R45" s="328"/>
      <c r="S45" s="229"/>
      <c r="T45" s="229"/>
    </row>
    <row r="46" spans="17:20">
      <c r="Q46" s="327"/>
      <c r="R46" s="328"/>
      <c r="S46" s="229"/>
      <c r="T46" s="229"/>
    </row>
    <row r="47" spans="17:20">
      <c r="Q47" s="327"/>
      <c r="R47" s="327"/>
      <c r="S47" s="229"/>
      <c r="T47" s="229"/>
    </row>
    <row r="48" spans="17:20" ht="13.5" customHeight="1">
      <c r="Q48" s="327"/>
      <c r="R48" s="327"/>
      <c r="S48" s="229"/>
      <c r="T48" s="229"/>
    </row>
    <row r="49" spans="17:30">
      <c r="Q49" s="327"/>
      <c r="R49" s="327"/>
      <c r="S49" s="229"/>
      <c r="T49" s="229"/>
    </row>
    <row r="50" spans="17:30">
      <c r="Q50" s="327"/>
      <c r="R50" s="327"/>
      <c r="S50" s="229"/>
      <c r="T50" s="229"/>
    </row>
    <row r="51" spans="17:30">
      <c r="Q51" s="327"/>
      <c r="R51" s="327"/>
      <c r="S51" s="229"/>
      <c r="T51" s="229"/>
    </row>
    <row r="52" spans="17:30">
      <c r="Q52" s="327"/>
      <c r="R52" s="327"/>
      <c r="S52" s="229"/>
      <c r="T52" s="229"/>
    </row>
    <row r="53" spans="17:30">
      <c r="Q53" s="229"/>
      <c r="R53" s="356"/>
      <c r="S53" s="356"/>
      <c r="T53" s="356"/>
      <c r="U53" s="357"/>
      <c r="V53" s="356"/>
      <c r="W53" s="356"/>
      <c r="X53" s="356"/>
      <c r="Y53" s="357"/>
      <c r="Z53" s="344"/>
      <c r="AA53" s="327"/>
      <c r="AB53" s="327"/>
      <c r="AC53" s="229"/>
      <c r="AD53" s="229"/>
    </row>
    <row r="54" spans="17:30">
      <c r="Q54" s="229"/>
      <c r="R54" s="356"/>
      <c r="S54" s="356"/>
      <c r="T54" s="356"/>
      <c r="U54" s="356"/>
      <c r="V54" s="356"/>
      <c r="W54" s="356"/>
      <c r="X54" s="356"/>
      <c r="Y54" s="357"/>
      <c r="Z54" s="344"/>
      <c r="AA54" s="229"/>
      <c r="AB54" s="229"/>
      <c r="AC54" s="229"/>
      <c r="AD54" s="229"/>
    </row>
    <row r="55" spans="17:30">
      <c r="Q55" s="229"/>
      <c r="R55" s="356"/>
      <c r="S55" s="356"/>
      <c r="T55" s="356"/>
      <c r="U55" s="356"/>
      <c r="V55" s="356"/>
      <c r="W55" s="356"/>
      <c r="X55" s="356"/>
      <c r="Y55" s="357"/>
      <c r="Z55" s="344"/>
      <c r="AA55" s="229"/>
      <c r="AB55" s="229"/>
      <c r="AC55" s="229"/>
      <c r="AD55" s="229"/>
    </row>
    <row r="56" spans="17:30">
      <c r="Q56" s="229"/>
      <c r="R56" s="356"/>
      <c r="S56" s="356"/>
      <c r="T56" s="356"/>
      <c r="U56" s="356"/>
      <c r="V56" s="356"/>
      <c r="W56" s="356"/>
      <c r="X56" s="356"/>
      <c r="Y56" s="357"/>
      <c r="Z56" s="344"/>
      <c r="AA56" s="229"/>
      <c r="AB56" s="229"/>
      <c r="AC56" s="229"/>
      <c r="AD56" s="229"/>
    </row>
    <row r="57" spans="17:30">
      <c r="Q57" s="229"/>
      <c r="R57" s="356"/>
      <c r="S57" s="356"/>
      <c r="T57" s="356"/>
      <c r="U57" s="356"/>
      <c r="V57" s="356"/>
      <c r="W57" s="356"/>
      <c r="X57" s="356"/>
      <c r="Y57" s="357"/>
      <c r="Z57" s="344"/>
      <c r="AA57" s="229"/>
      <c r="AB57" s="229"/>
      <c r="AC57" s="229"/>
      <c r="AD57" s="229"/>
    </row>
    <row r="58" spans="17:30">
      <c r="Q58" s="229"/>
      <c r="R58" s="356"/>
      <c r="S58" s="356"/>
      <c r="T58" s="356"/>
      <c r="U58" s="356"/>
      <c r="V58" s="356"/>
      <c r="W58" s="356"/>
      <c r="X58" s="356"/>
      <c r="Y58" s="357"/>
      <c r="Z58" s="344"/>
      <c r="AA58" s="229"/>
      <c r="AB58" s="229"/>
      <c r="AC58" s="229"/>
      <c r="AD58" s="229"/>
    </row>
    <row r="59" spans="17:30">
      <c r="Q59" s="229"/>
      <c r="R59" s="356"/>
      <c r="S59" s="356"/>
      <c r="T59" s="356"/>
      <c r="U59" s="356"/>
      <c r="V59" s="356"/>
      <c r="W59" s="356"/>
      <c r="X59" s="356"/>
      <c r="Y59" s="357"/>
      <c r="Z59" s="344"/>
      <c r="AA59" s="229"/>
      <c r="AB59" s="229"/>
      <c r="AC59" s="229"/>
      <c r="AD59" s="229"/>
    </row>
    <row r="60" spans="17:30">
      <c r="Q60" s="229"/>
      <c r="R60" s="356"/>
      <c r="S60" s="356"/>
      <c r="T60" s="356"/>
      <c r="U60" s="356"/>
      <c r="V60" s="356"/>
      <c r="W60" s="356"/>
      <c r="X60" s="356"/>
      <c r="Y60" s="357"/>
      <c r="Z60" s="344"/>
      <c r="AA60" s="229"/>
      <c r="AB60" s="229"/>
      <c r="AC60" s="229"/>
      <c r="AD60" s="229"/>
    </row>
    <row r="61" spans="17:30">
      <c r="Q61" s="229"/>
      <c r="R61" s="356"/>
      <c r="S61" s="356"/>
      <c r="T61" s="356"/>
      <c r="U61" s="356"/>
      <c r="V61" s="356"/>
      <c r="W61" s="356"/>
      <c r="X61" s="356"/>
      <c r="Y61" s="357"/>
      <c r="Z61" s="343"/>
      <c r="AA61" s="326"/>
      <c r="AB61" s="326"/>
      <c r="AC61" s="229"/>
      <c r="AD61" s="229"/>
    </row>
    <row r="62" spans="17:30">
      <c r="U62" s="327"/>
      <c r="V62" s="327"/>
      <c r="W62" s="327"/>
      <c r="X62" s="327"/>
      <c r="Y62" s="327"/>
      <c r="Z62" s="327"/>
      <c r="AA62" s="328"/>
      <c r="AB62" s="328"/>
      <c r="AC62" s="229"/>
      <c r="AD62" s="229"/>
    </row>
    <row r="63" spans="17:30">
      <c r="U63" s="327"/>
      <c r="V63" s="327"/>
      <c r="W63" s="327"/>
      <c r="X63" s="327"/>
      <c r="Y63" s="327"/>
      <c r="Z63" s="327"/>
      <c r="AA63" s="328"/>
      <c r="AB63" s="328"/>
      <c r="AC63" s="229"/>
      <c r="AD63" s="229"/>
    </row>
    <row r="64" spans="17:30">
      <c r="U64" s="327"/>
      <c r="V64" s="327"/>
      <c r="W64" s="327"/>
      <c r="X64" s="327"/>
      <c r="Y64" s="327"/>
      <c r="Z64" s="327"/>
      <c r="AA64" s="328"/>
      <c r="AB64" s="328"/>
      <c r="AC64" s="229"/>
      <c r="AD64" s="229"/>
    </row>
    <row r="65" spans="21:30">
      <c r="U65" s="327"/>
      <c r="V65" s="327"/>
      <c r="W65" s="327"/>
      <c r="X65" s="327"/>
      <c r="Y65" s="327"/>
      <c r="Z65" s="327"/>
      <c r="AA65" s="328"/>
      <c r="AB65" s="328"/>
      <c r="AC65" s="229"/>
      <c r="AD65" s="229"/>
    </row>
    <row r="66" spans="21:30">
      <c r="U66" s="327"/>
      <c r="V66" s="327"/>
      <c r="W66" s="327"/>
      <c r="X66" s="327"/>
      <c r="Y66" s="327"/>
      <c r="Z66" s="327"/>
      <c r="AA66" s="328"/>
      <c r="AB66" s="328"/>
      <c r="AC66" s="229"/>
      <c r="AD66" s="229"/>
    </row>
    <row r="67" spans="21:30">
      <c r="U67" s="327"/>
      <c r="V67" s="327"/>
      <c r="W67" s="327"/>
      <c r="X67" s="327"/>
      <c r="Y67" s="327"/>
      <c r="Z67" s="327"/>
      <c r="AA67" s="328"/>
      <c r="AB67" s="328"/>
      <c r="AC67" s="229"/>
      <c r="AD67" s="229"/>
    </row>
    <row r="68" spans="21:30" ht="13.5" customHeight="1">
      <c r="U68" s="327"/>
      <c r="V68" s="327"/>
      <c r="W68" s="327"/>
      <c r="X68" s="327"/>
      <c r="Y68" s="327"/>
      <c r="Z68" s="327"/>
      <c r="AA68" s="328"/>
      <c r="AB68" s="328"/>
      <c r="AC68" s="229"/>
      <c r="AD68" s="229"/>
    </row>
    <row r="69" spans="21:30">
      <c r="U69" s="327"/>
      <c r="V69" s="327"/>
      <c r="W69" s="327"/>
      <c r="X69" s="327"/>
      <c r="Y69" s="327"/>
      <c r="Z69" s="327"/>
      <c r="AA69" s="328"/>
      <c r="AB69" s="328"/>
      <c r="AC69" s="229"/>
      <c r="AD69" s="229"/>
    </row>
    <row r="70" spans="21:30">
      <c r="U70" s="327"/>
      <c r="V70" s="327"/>
      <c r="W70" s="327"/>
      <c r="X70" s="327"/>
      <c r="Y70" s="327"/>
      <c r="Z70" s="327"/>
      <c r="AA70" s="327"/>
      <c r="AB70" s="327"/>
      <c r="AC70" s="229"/>
      <c r="AD70" s="229"/>
    </row>
    <row r="71" spans="21:30">
      <c r="U71" s="327"/>
      <c r="V71" s="327"/>
      <c r="W71" s="327"/>
      <c r="X71" s="327"/>
      <c r="Y71" s="327"/>
      <c r="Z71" s="327"/>
      <c r="AA71" s="327"/>
      <c r="AB71" s="327"/>
      <c r="AC71" s="229"/>
      <c r="AD71" s="229"/>
    </row>
    <row r="72" spans="21:30">
      <c r="U72" s="327"/>
      <c r="V72" s="327"/>
      <c r="W72" s="327"/>
      <c r="X72" s="327"/>
      <c r="Y72" s="327"/>
      <c r="Z72" s="327"/>
      <c r="AA72" s="327"/>
      <c r="AB72" s="327"/>
      <c r="AC72" s="229"/>
      <c r="AD72" s="229"/>
    </row>
    <row r="73" spans="21:30">
      <c r="U73" s="327"/>
      <c r="V73" s="327"/>
      <c r="W73" s="327"/>
      <c r="X73" s="327"/>
      <c r="Y73" s="327"/>
      <c r="Z73" s="327"/>
      <c r="AA73" s="327"/>
      <c r="AB73" s="327"/>
      <c r="AC73" s="229"/>
      <c r="AD73" s="229"/>
    </row>
    <row r="74" spans="21:30">
      <c r="U74" s="327"/>
      <c r="V74" s="327"/>
      <c r="W74" s="327"/>
      <c r="X74" s="327"/>
      <c r="Y74" s="327"/>
      <c r="Z74" s="327"/>
      <c r="AA74" s="327"/>
      <c r="AB74" s="327"/>
      <c r="AC74" s="229"/>
      <c r="AD74" s="229"/>
    </row>
    <row r="75" spans="21:30">
      <c r="U75" s="327"/>
      <c r="V75" s="327"/>
      <c r="W75" s="327"/>
      <c r="X75" s="327"/>
      <c r="Y75" s="327"/>
      <c r="Z75" s="327"/>
      <c r="AA75" s="327"/>
      <c r="AB75" s="327"/>
      <c r="AC75" s="229"/>
      <c r="AD75" s="229"/>
    </row>
    <row r="76" spans="21:30">
      <c r="U76" s="327"/>
      <c r="V76" s="327"/>
      <c r="W76" s="327"/>
      <c r="X76" s="327"/>
      <c r="Y76" s="327"/>
      <c r="Z76" s="327"/>
      <c r="AA76" s="327"/>
      <c r="AB76" s="327"/>
      <c r="AC76" s="229"/>
      <c r="AD76" s="229"/>
    </row>
    <row r="77" spans="21:30">
      <c r="U77" s="327"/>
      <c r="V77" s="328"/>
      <c r="W77" s="328"/>
      <c r="X77" s="327"/>
      <c r="Y77" s="327"/>
      <c r="Z77" s="327"/>
      <c r="AA77" s="327"/>
      <c r="AB77" s="327"/>
      <c r="AC77" s="229"/>
      <c r="AD77" s="229"/>
    </row>
    <row r="78" spans="21:30">
      <c r="U78" s="327"/>
      <c r="V78" s="328"/>
      <c r="W78" s="328"/>
      <c r="X78" s="328"/>
      <c r="Y78" s="328"/>
      <c r="Z78" s="327"/>
      <c r="AA78" s="328"/>
      <c r="AB78" s="328"/>
      <c r="AC78" s="229"/>
      <c r="AD78" s="229"/>
    </row>
    <row r="79" spans="21:30">
      <c r="U79" s="229"/>
      <c r="V79" s="229"/>
      <c r="W79" s="229"/>
      <c r="X79" s="229"/>
      <c r="Y79" s="229"/>
      <c r="Z79" s="229"/>
      <c r="AA79" s="229"/>
      <c r="AB79" s="229"/>
      <c r="AC79" s="229"/>
      <c r="AD79" s="229"/>
    </row>
    <row r="80" spans="21:30">
      <c r="U80" s="229"/>
      <c r="V80" s="229"/>
      <c r="W80" s="229"/>
      <c r="X80" s="229"/>
      <c r="Y80" s="229"/>
      <c r="Z80" s="229"/>
      <c r="AA80" s="229"/>
      <c r="AB80" s="229"/>
      <c r="AC80" s="229"/>
      <c r="AD80" s="229"/>
    </row>
    <row r="81" spans="21:30">
      <c r="U81" s="229"/>
      <c r="V81" s="229"/>
      <c r="W81" s="229"/>
      <c r="X81" s="229"/>
      <c r="Y81" s="229"/>
      <c r="Z81" s="229"/>
      <c r="AA81" s="229"/>
      <c r="AB81" s="229"/>
      <c r="AC81" s="229"/>
      <c r="AD81" s="229"/>
    </row>
    <row r="82" spans="21:30">
      <c r="U82" s="229"/>
      <c r="V82" s="229"/>
      <c r="W82" s="229"/>
      <c r="X82" s="229"/>
      <c r="Y82" s="229"/>
      <c r="Z82" s="229"/>
      <c r="AA82" s="229"/>
      <c r="AB82" s="229"/>
      <c r="AC82" s="229"/>
      <c r="AD82" s="229"/>
    </row>
    <row r="83" spans="21:30">
      <c r="U83" s="229"/>
      <c r="V83" s="229"/>
      <c r="W83" s="229"/>
      <c r="X83" s="229"/>
      <c r="Y83" s="229"/>
      <c r="Z83" s="229"/>
      <c r="AA83" s="229"/>
      <c r="AB83" s="229"/>
      <c r="AC83" s="229"/>
      <c r="AD83" s="229"/>
    </row>
    <row r="84" spans="21:30">
      <c r="U84" s="229"/>
      <c r="V84" s="229"/>
      <c r="W84" s="229"/>
      <c r="X84" s="229"/>
      <c r="Y84" s="229"/>
      <c r="Z84" s="229"/>
      <c r="AA84" s="229"/>
      <c r="AB84" s="229"/>
      <c r="AC84" s="229"/>
      <c r="AD84" s="229"/>
    </row>
    <row r="85" spans="21:30">
      <c r="U85" s="229"/>
      <c r="V85" s="229"/>
      <c r="W85" s="229"/>
      <c r="X85" s="229"/>
      <c r="Y85" s="229"/>
      <c r="Z85" s="229"/>
      <c r="AA85" s="229"/>
      <c r="AB85" s="229"/>
      <c r="AC85" s="229"/>
      <c r="AD85" s="229"/>
    </row>
    <row r="86" spans="21:30">
      <c r="U86" s="229"/>
      <c r="V86" s="229"/>
      <c r="W86" s="229"/>
      <c r="X86" s="229"/>
      <c r="Y86" s="229"/>
      <c r="Z86" s="229"/>
      <c r="AA86" s="229"/>
      <c r="AB86" s="229"/>
      <c r="AC86" s="229"/>
      <c r="AD86" s="229"/>
    </row>
    <row r="87" spans="21:30">
      <c r="U87" s="229"/>
      <c r="V87" s="229"/>
      <c r="W87" s="229"/>
      <c r="X87" s="229"/>
      <c r="Y87" s="229"/>
      <c r="Z87" s="229"/>
      <c r="AA87" s="229"/>
      <c r="AB87" s="229"/>
      <c r="AC87" s="229"/>
      <c r="AD87" s="229"/>
    </row>
    <row r="88" spans="21:30">
      <c r="U88" s="229"/>
      <c r="V88" s="229"/>
      <c r="W88" s="229"/>
      <c r="X88" s="229"/>
      <c r="Y88" s="229"/>
      <c r="Z88" s="229"/>
      <c r="AA88" s="229"/>
      <c r="AB88" s="229"/>
      <c r="AC88" s="229"/>
      <c r="AD88" s="229"/>
    </row>
    <row r="89" spans="21:30">
      <c r="U89" s="229"/>
      <c r="V89" s="229"/>
      <c r="W89" s="229"/>
      <c r="X89" s="229"/>
      <c r="Y89" s="229"/>
      <c r="Z89" s="229"/>
      <c r="AA89" s="229"/>
      <c r="AB89" s="229"/>
      <c r="AC89" s="229"/>
      <c r="AD89" s="229"/>
    </row>
    <row r="90" spans="21:30">
      <c r="U90" s="229"/>
      <c r="V90" s="229"/>
      <c r="W90" s="229"/>
      <c r="X90" s="229"/>
      <c r="Y90" s="229"/>
      <c r="Z90" s="229"/>
      <c r="AA90" s="229"/>
      <c r="AB90" s="229"/>
      <c r="AC90" s="229"/>
      <c r="AD90" s="229"/>
    </row>
    <row r="91" spans="21:30">
      <c r="U91" s="229"/>
      <c r="V91" s="229"/>
      <c r="W91" s="229"/>
      <c r="X91" s="229"/>
      <c r="Y91" s="229"/>
      <c r="Z91" s="229"/>
      <c r="AA91" s="229"/>
      <c r="AB91" s="229"/>
      <c r="AC91" s="229"/>
      <c r="AD91" s="229"/>
    </row>
    <row r="92" spans="21:30">
      <c r="U92" s="229"/>
      <c r="V92" s="229"/>
      <c r="W92" s="229"/>
      <c r="X92" s="229"/>
      <c r="Y92" s="229"/>
      <c r="Z92" s="229"/>
      <c r="AA92" s="229"/>
      <c r="AB92" s="229"/>
      <c r="AC92" s="229"/>
      <c r="AD92" s="229"/>
    </row>
    <row r="93" spans="21:30">
      <c r="U93" s="229"/>
      <c r="V93" s="229"/>
      <c r="W93" s="229"/>
      <c r="X93" s="229"/>
      <c r="Y93" s="229"/>
      <c r="Z93" s="229"/>
      <c r="AA93" s="229"/>
      <c r="AB93" s="229"/>
      <c r="AC93" s="229"/>
      <c r="AD93" s="229"/>
    </row>
    <row r="94" spans="21:30">
      <c r="U94" s="229"/>
      <c r="V94" s="229"/>
      <c r="W94" s="229"/>
      <c r="X94" s="229"/>
      <c r="Y94" s="229"/>
      <c r="Z94" s="229"/>
      <c r="AA94" s="229"/>
      <c r="AB94" s="229"/>
      <c r="AC94" s="229"/>
      <c r="AD94" s="229"/>
    </row>
    <row r="95" spans="21:30">
      <c r="U95" s="229"/>
      <c r="V95" s="229"/>
      <c r="W95" s="229"/>
      <c r="X95" s="229"/>
      <c r="Y95" s="229"/>
      <c r="Z95" s="229"/>
      <c r="AA95" s="229"/>
      <c r="AB95" s="229"/>
      <c r="AC95" s="229"/>
      <c r="AD95" s="229"/>
    </row>
  </sheetData>
  <mergeCells count="9">
    <mergeCell ref="A4:S4"/>
    <mergeCell ref="T6:V6"/>
    <mergeCell ref="Q6:S6"/>
    <mergeCell ref="K6:M6"/>
    <mergeCell ref="A6:A7"/>
    <mergeCell ref="B6:D6"/>
    <mergeCell ref="E6:G6"/>
    <mergeCell ref="H6:J6"/>
    <mergeCell ref="N6:P6"/>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pageSetUpPr fitToPage="1"/>
  </sheetPr>
  <dimension ref="A1:AA74"/>
  <sheetViews>
    <sheetView zoomScale="86" zoomScaleNormal="86" workbookViewId="0"/>
  </sheetViews>
  <sheetFormatPr defaultRowHeight="12.75"/>
  <cols>
    <col min="1" max="1" width="10.5703125" style="37" customWidth="1"/>
    <col min="2" max="2" width="8.28515625" style="174" customWidth="1"/>
    <col min="3" max="3" width="11.7109375" style="174" customWidth="1"/>
    <col min="4" max="4" width="12.7109375" style="174" customWidth="1"/>
    <col min="5" max="5" width="8.5703125" style="174" customWidth="1"/>
    <col min="6" max="6" width="11.7109375" style="174" customWidth="1"/>
    <col min="7" max="7" width="12.7109375" style="174" customWidth="1"/>
    <col min="8" max="8" width="8.85546875" style="174" customWidth="1"/>
    <col min="9" max="9" width="8.5703125" style="174" customWidth="1"/>
    <col min="10" max="10" width="12.7109375" style="174" customWidth="1"/>
    <col min="11" max="11" width="8.42578125" style="174" customWidth="1"/>
    <col min="12" max="12" width="9" style="174" customWidth="1"/>
    <col min="13" max="13" width="12.28515625" style="174" customWidth="1"/>
    <col min="14" max="14" width="8.5703125" style="174" customWidth="1"/>
    <col min="15" max="15" width="9.5703125" style="174" customWidth="1"/>
    <col min="16" max="16" width="12.85546875" style="174" customWidth="1"/>
    <col min="17" max="18" width="9.140625" style="37"/>
    <col min="19" max="19" width="13.28515625" style="37" customWidth="1"/>
    <col min="20" max="20" width="9.140625" style="37"/>
    <col min="21" max="21" width="14" style="37" customWidth="1"/>
    <col min="22" max="22" width="11.7109375" style="37" customWidth="1"/>
    <col min="23" max="16384" width="9.140625" style="37"/>
  </cols>
  <sheetData>
    <row r="1" spans="1:22" ht="26.25">
      <c r="A1" s="219" t="s">
        <v>355</v>
      </c>
    </row>
    <row r="2" spans="1:22" ht="18">
      <c r="A2" s="32" t="s">
        <v>176</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7.25" customHeight="1">
      <c r="A4" s="591" t="s">
        <v>183</v>
      </c>
      <c r="B4" s="591"/>
      <c r="C4" s="591"/>
      <c r="D4" s="591"/>
      <c r="E4" s="591"/>
      <c r="F4" s="591"/>
      <c r="G4" s="591"/>
      <c r="H4" s="591"/>
      <c r="I4" s="591"/>
      <c r="J4" s="591"/>
      <c r="K4" s="591"/>
      <c r="L4" s="591"/>
      <c r="M4" s="591"/>
      <c r="N4" s="591"/>
      <c r="O4" s="591"/>
      <c r="P4" s="591"/>
      <c r="Q4" s="591"/>
    </row>
    <row r="5" spans="1:22" ht="17.25" customHeight="1">
      <c r="A5" s="591"/>
      <c r="B5" s="591"/>
      <c r="C5" s="591"/>
      <c r="D5" s="591"/>
      <c r="E5" s="591"/>
      <c r="F5" s="591"/>
      <c r="G5" s="591"/>
      <c r="H5" s="591"/>
      <c r="I5" s="591"/>
      <c r="J5" s="591"/>
      <c r="K5" s="591"/>
      <c r="L5" s="591"/>
      <c r="M5" s="591"/>
      <c r="N5" s="591"/>
      <c r="O5" s="591"/>
      <c r="P5" s="591"/>
      <c r="Q5" s="591"/>
    </row>
    <row r="6" spans="1:22" ht="17.25" customHeight="1">
      <c r="A6" s="591"/>
      <c r="B6" s="591"/>
      <c r="C6" s="591"/>
      <c r="D6" s="591"/>
      <c r="E6" s="591"/>
      <c r="F6" s="591"/>
      <c r="G6" s="591"/>
      <c r="H6" s="591"/>
      <c r="I6" s="591"/>
      <c r="J6" s="591"/>
      <c r="K6" s="591"/>
      <c r="L6" s="591"/>
      <c r="M6" s="591"/>
      <c r="N6" s="591"/>
      <c r="O6" s="591"/>
      <c r="P6" s="591"/>
      <c r="Q6" s="591"/>
    </row>
    <row r="7" spans="1:22" ht="13.5" customHeight="1">
      <c r="A7" s="591"/>
      <c r="B7" s="591"/>
      <c r="C7" s="591"/>
      <c r="D7" s="591"/>
      <c r="E7" s="591"/>
      <c r="F7" s="591"/>
      <c r="G7" s="591"/>
      <c r="H7" s="591"/>
      <c r="I7" s="591"/>
      <c r="J7" s="591"/>
      <c r="K7" s="591"/>
      <c r="L7" s="591"/>
      <c r="M7" s="591"/>
      <c r="N7" s="591"/>
      <c r="O7" s="591"/>
      <c r="P7" s="591"/>
      <c r="Q7" s="591"/>
    </row>
    <row r="8" spans="1:22" ht="15" thickBot="1">
      <c r="A8" s="33"/>
      <c r="B8" s="285"/>
      <c r="C8" s="285"/>
      <c r="D8" s="285"/>
      <c r="E8" s="96"/>
      <c r="F8" s="96"/>
      <c r="G8" s="96"/>
      <c r="H8" s="96"/>
      <c r="I8" s="96"/>
      <c r="J8" s="96"/>
      <c r="K8" s="96"/>
      <c r="L8" s="96"/>
      <c r="M8" s="96"/>
      <c r="N8" s="96"/>
      <c r="O8" s="96"/>
      <c r="P8" s="96"/>
    </row>
    <row r="9" spans="1:22" ht="13.5" customHeight="1" thickBot="1">
      <c r="A9" s="595" t="s">
        <v>7</v>
      </c>
      <c r="B9" s="607" t="s">
        <v>12</v>
      </c>
      <c r="C9" s="608"/>
      <c r="D9" s="609"/>
      <c r="E9" s="607" t="s">
        <v>101</v>
      </c>
      <c r="F9" s="608"/>
      <c r="G9" s="609"/>
      <c r="H9" s="607" t="s">
        <v>103</v>
      </c>
      <c r="I9" s="608"/>
      <c r="J9" s="609"/>
      <c r="K9" s="607" t="s">
        <v>100</v>
      </c>
      <c r="L9" s="608"/>
      <c r="M9" s="609"/>
      <c r="N9" s="607" t="s">
        <v>102</v>
      </c>
      <c r="O9" s="608"/>
      <c r="P9" s="609"/>
      <c r="Q9" s="607" t="s">
        <v>104</v>
      </c>
      <c r="R9" s="608"/>
      <c r="S9" s="609"/>
      <c r="T9" s="607" t="s">
        <v>6</v>
      </c>
      <c r="U9" s="608"/>
      <c r="V9" s="609"/>
    </row>
    <row r="10" spans="1:22" ht="41.25" customHeight="1" thickBot="1">
      <c r="A10" s="596"/>
      <c r="B10" s="222" t="s">
        <v>0</v>
      </c>
      <c r="C10" s="223" t="s">
        <v>126</v>
      </c>
      <c r="D10" s="224" t="s">
        <v>143</v>
      </c>
      <c r="E10" s="222" t="s">
        <v>0</v>
      </c>
      <c r="F10" s="223" t="s">
        <v>126</v>
      </c>
      <c r="G10" s="224" t="s">
        <v>143</v>
      </c>
      <c r="H10" s="222" t="s">
        <v>0</v>
      </c>
      <c r="I10" s="223" t="s">
        <v>126</v>
      </c>
      <c r="J10" s="224" t="s">
        <v>143</v>
      </c>
      <c r="K10" s="222" t="s">
        <v>0</v>
      </c>
      <c r="L10" s="223" t="s">
        <v>126</v>
      </c>
      <c r="M10" s="224" t="s">
        <v>143</v>
      </c>
      <c r="N10" s="222" t="s">
        <v>0</v>
      </c>
      <c r="O10" s="223" t="s">
        <v>126</v>
      </c>
      <c r="P10" s="224" t="s">
        <v>143</v>
      </c>
      <c r="Q10" s="222" t="s">
        <v>0</v>
      </c>
      <c r="R10" s="223" t="s">
        <v>126</v>
      </c>
      <c r="S10" s="224" t="s">
        <v>143</v>
      </c>
      <c r="T10" s="251" t="s">
        <v>0</v>
      </c>
      <c r="U10" s="282" t="s">
        <v>126</v>
      </c>
      <c r="V10" s="252" t="s">
        <v>143</v>
      </c>
    </row>
    <row r="11" spans="1:22">
      <c r="A11" s="314">
        <v>2003</v>
      </c>
      <c r="B11" s="220">
        <v>9</v>
      </c>
      <c r="C11" s="249">
        <v>86254</v>
      </c>
      <c r="D11" s="40">
        <f t="shared" ref="D11:D26" si="0">IF(C11=0, "NA", B11/C11)</f>
        <v>1.0434298699190762E-4</v>
      </c>
      <c r="E11" s="220">
        <v>11</v>
      </c>
      <c r="F11" s="249">
        <v>74335</v>
      </c>
      <c r="G11" s="40">
        <f t="shared" ref="G11:G26" si="1">IF(F11=0, "NA", E11/F11)</f>
        <v>1.4797874487119123E-4</v>
      </c>
      <c r="H11" s="220"/>
      <c r="I11" s="249"/>
      <c r="J11" s="40"/>
      <c r="K11" s="220">
        <v>0</v>
      </c>
      <c r="L11" s="249">
        <v>345</v>
      </c>
      <c r="M11" s="40">
        <f t="shared" ref="M11:M26" si="2">IF(L11=0, "NA", K11/L11)</f>
        <v>0</v>
      </c>
      <c r="N11" s="220"/>
      <c r="O11" s="249"/>
      <c r="P11" s="40"/>
      <c r="Q11" s="220"/>
      <c r="R11" s="249"/>
      <c r="S11" s="40"/>
      <c r="T11" s="220">
        <f>SUM(Q11,N11,K11,H11,E11,B11)</f>
        <v>20</v>
      </c>
      <c r="U11" s="249">
        <f>SUM(R11,O11,L11,I11,F11,C11)</f>
        <v>160934</v>
      </c>
      <c r="V11" s="40">
        <f t="shared" ref="V11:V26" si="3">IF(U11=0, "NA", T11/U11)</f>
        <v>1.2427454732996134E-4</v>
      </c>
    </row>
    <row r="12" spans="1:22">
      <c r="A12" s="314">
        <v>2004</v>
      </c>
      <c r="B12" s="221">
        <v>10</v>
      </c>
      <c r="C12" s="248">
        <v>93890</v>
      </c>
      <c r="D12" s="34">
        <f t="shared" si="0"/>
        <v>1.0650761529449355E-4</v>
      </c>
      <c r="E12" s="221">
        <v>8</v>
      </c>
      <c r="F12" s="248">
        <v>101738</v>
      </c>
      <c r="G12" s="34">
        <f t="shared" si="1"/>
        <v>7.8633352336393477E-5</v>
      </c>
      <c r="H12" s="221"/>
      <c r="I12" s="248"/>
      <c r="J12" s="34"/>
      <c r="K12" s="221">
        <v>0</v>
      </c>
      <c r="L12" s="248">
        <v>162</v>
      </c>
      <c r="M12" s="34">
        <f t="shared" si="2"/>
        <v>0</v>
      </c>
      <c r="N12" s="221">
        <v>0</v>
      </c>
      <c r="O12" s="248">
        <v>4</v>
      </c>
      <c r="P12" s="34">
        <f t="shared" ref="P12:P25" si="4">IF(O12=0, "NA", N12/O12)</f>
        <v>0</v>
      </c>
      <c r="Q12" s="221"/>
      <c r="R12" s="248"/>
      <c r="S12" s="34"/>
      <c r="T12" s="221">
        <f t="shared" ref="T12:T26" si="5">SUM(Q12,N12,K12,H12,E12,B12)</f>
        <v>18</v>
      </c>
      <c r="U12" s="248">
        <f t="shared" ref="U12:U26" si="6">SUM(R12,O12,L12,I12,F12,C12)</f>
        <v>195794</v>
      </c>
      <c r="V12" s="34">
        <f t="shared" si="3"/>
        <v>9.1933358529883451E-5</v>
      </c>
    </row>
    <row r="13" spans="1:22">
      <c r="A13" s="314">
        <v>2005</v>
      </c>
      <c r="B13" s="221">
        <v>6</v>
      </c>
      <c r="C13" s="248">
        <v>109684</v>
      </c>
      <c r="D13" s="34">
        <f t="shared" si="0"/>
        <v>5.470260019692936E-5</v>
      </c>
      <c r="E13" s="221">
        <v>3</v>
      </c>
      <c r="F13" s="248">
        <v>107687</v>
      </c>
      <c r="G13" s="34">
        <f t="shared" si="1"/>
        <v>2.7858515883997138E-5</v>
      </c>
      <c r="H13" s="221"/>
      <c r="I13" s="248"/>
      <c r="J13" s="34"/>
      <c r="K13" s="221">
        <v>0</v>
      </c>
      <c r="L13" s="248">
        <v>272</v>
      </c>
      <c r="M13" s="34">
        <f t="shared" si="2"/>
        <v>0</v>
      </c>
      <c r="N13" s="221">
        <v>0</v>
      </c>
      <c r="O13" s="248">
        <v>31</v>
      </c>
      <c r="P13" s="34">
        <f t="shared" si="4"/>
        <v>0</v>
      </c>
      <c r="Q13" s="221"/>
      <c r="R13" s="248"/>
      <c r="S13" s="34"/>
      <c r="T13" s="221">
        <f t="shared" si="5"/>
        <v>9</v>
      </c>
      <c r="U13" s="248">
        <f t="shared" si="6"/>
        <v>217674</v>
      </c>
      <c r="V13" s="34">
        <f t="shared" si="3"/>
        <v>4.1346233358141072E-5</v>
      </c>
    </row>
    <row r="14" spans="1:22">
      <c r="A14" s="314">
        <v>2006</v>
      </c>
      <c r="B14" s="221">
        <v>12</v>
      </c>
      <c r="C14" s="248">
        <v>110399</v>
      </c>
      <c r="D14" s="34">
        <f t="shared" si="0"/>
        <v>1.0869663674489805E-4</v>
      </c>
      <c r="E14" s="221">
        <v>4</v>
      </c>
      <c r="F14" s="248">
        <v>108098</v>
      </c>
      <c r="G14" s="34">
        <f t="shared" si="1"/>
        <v>3.7003459823493495E-5</v>
      </c>
      <c r="H14" s="221"/>
      <c r="I14" s="248"/>
      <c r="J14" s="34"/>
      <c r="K14" s="221">
        <v>0</v>
      </c>
      <c r="L14" s="248">
        <v>246</v>
      </c>
      <c r="M14" s="34">
        <f t="shared" si="2"/>
        <v>0</v>
      </c>
      <c r="N14" s="221">
        <v>0</v>
      </c>
      <c r="O14" s="248">
        <v>38</v>
      </c>
      <c r="P14" s="34">
        <f t="shared" si="4"/>
        <v>0</v>
      </c>
      <c r="Q14" s="221"/>
      <c r="R14" s="248"/>
      <c r="S14" s="34"/>
      <c r="T14" s="221">
        <f t="shared" si="5"/>
        <v>16</v>
      </c>
      <c r="U14" s="248">
        <f t="shared" si="6"/>
        <v>218781</v>
      </c>
      <c r="V14" s="34">
        <f t="shared" si="3"/>
        <v>7.3132493223817424E-5</v>
      </c>
    </row>
    <row r="15" spans="1:22">
      <c r="A15" s="314">
        <v>2007</v>
      </c>
      <c r="B15" s="221">
        <v>6</v>
      </c>
      <c r="C15" s="248">
        <v>130542</v>
      </c>
      <c r="D15" s="34">
        <f t="shared" si="0"/>
        <v>4.596221905593602E-5</v>
      </c>
      <c r="E15" s="221">
        <v>7</v>
      </c>
      <c r="F15" s="248">
        <v>109126</v>
      </c>
      <c r="G15" s="34">
        <f t="shared" si="1"/>
        <v>6.4146033026043291E-5</v>
      </c>
      <c r="H15" s="221"/>
      <c r="I15" s="248"/>
      <c r="J15" s="34"/>
      <c r="K15" s="221">
        <v>0</v>
      </c>
      <c r="L15" s="248">
        <v>29</v>
      </c>
      <c r="M15" s="34">
        <f t="shared" si="2"/>
        <v>0</v>
      </c>
      <c r="N15" s="221">
        <v>0</v>
      </c>
      <c r="O15" s="248">
        <v>53</v>
      </c>
      <c r="P15" s="34">
        <f t="shared" si="4"/>
        <v>0</v>
      </c>
      <c r="Q15" s="221">
        <v>0</v>
      </c>
      <c r="R15" s="248">
        <v>2268</v>
      </c>
      <c r="S15" s="34">
        <f t="shared" ref="S15:S26" si="7">IF(R15=0, "NA", Q15/R15)</f>
        <v>0</v>
      </c>
      <c r="T15" s="221">
        <f t="shared" si="5"/>
        <v>13</v>
      </c>
      <c r="U15" s="248">
        <f t="shared" si="6"/>
        <v>242018</v>
      </c>
      <c r="V15" s="34">
        <f t="shared" si="3"/>
        <v>5.3715012932922342E-5</v>
      </c>
    </row>
    <row r="16" spans="1:22">
      <c r="A16" s="314">
        <v>2008</v>
      </c>
      <c r="B16" s="221">
        <v>10</v>
      </c>
      <c r="C16" s="248">
        <v>124192</v>
      </c>
      <c r="D16" s="34">
        <f t="shared" si="0"/>
        <v>8.0520484411234224E-5</v>
      </c>
      <c r="E16" s="221">
        <v>3</v>
      </c>
      <c r="F16" s="248">
        <v>116293</v>
      </c>
      <c r="G16" s="34">
        <f t="shared" si="1"/>
        <v>2.5796909530238276E-5</v>
      </c>
      <c r="H16" s="221">
        <v>0</v>
      </c>
      <c r="I16" s="248">
        <v>9525</v>
      </c>
      <c r="J16" s="34">
        <f t="shared" ref="J16:J26" si="8">IF(I16=0, "NA", H16/I16)</f>
        <v>0</v>
      </c>
      <c r="K16" s="221">
        <v>0</v>
      </c>
      <c r="L16" s="248">
        <v>30</v>
      </c>
      <c r="M16" s="34">
        <f t="shared" si="2"/>
        <v>0</v>
      </c>
      <c r="N16" s="221">
        <v>0</v>
      </c>
      <c r="O16" s="248">
        <v>72</v>
      </c>
      <c r="P16" s="34">
        <f t="shared" si="4"/>
        <v>0</v>
      </c>
      <c r="Q16" s="221">
        <v>0</v>
      </c>
      <c r="R16" s="248">
        <v>2634</v>
      </c>
      <c r="S16" s="34">
        <f t="shared" si="7"/>
        <v>0</v>
      </c>
      <c r="T16" s="221">
        <f t="shared" si="5"/>
        <v>13</v>
      </c>
      <c r="U16" s="248">
        <f t="shared" si="6"/>
        <v>252746</v>
      </c>
      <c r="V16" s="34">
        <f t="shared" si="3"/>
        <v>5.1435037547577411E-5</v>
      </c>
    </row>
    <row r="17" spans="1:24">
      <c r="A17" s="314">
        <v>2009</v>
      </c>
      <c r="B17" s="221">
        <v>4</v>
      </c>
      <c r="C17" s="248">
        <v>112764</v>
      </c>
      <c r="D17" s="34">
        <f t="shared" si="0"/>
        <v>3.5472313859033024E-5</v>
      </c>
      <c r="E17" s="221">
        <v>7</v>
      </c>
      <c r="F17" s="248">
        <v>78637</v>
      </c>
      <c r="G17" s="34">
        <f t="shared" si="1"/>
        <v>8.9016620674745991E-5</v>
      </c>
      <c r="H17" s="221">
        <v>0</v>
      </c>
      <c r="I17" s="248">
        <v>6312</v>
      </c>
      <c r="J17" s="34">
        <f t="shared" si="8"/>
        <v>0</v>
      </c>
      <c r="K17" s="221">
        <v>0</v>
      </c>
      <c r="L17" s="248">
        <v>251</v>
      </c>
      <c r="M17" s="34">
        <f t="shared" si="2"/>
        <v>0</v>
      </c>
      <c r="N17" s="221">
        <v>0</v>
      </c>
      <c r="O17" s="248">
        <v>157</v>
      </c>
      <c r="P17" s="34">
        <f t="shared" si="4"/>
        <v>0</v>
      </c>
      <c r="Q17" s="221">
        <v>0</v>
      </c>
      <c r="R17" s="248">
        <v>948</v>
      </c>
      <c r="S17" s="34">
        <f t="shared" si="7"/>
        <v>0</v>
      </c>
      <c r="T17" s="221">
        <f t="shared" si="5"/>
        <v>11</v>
      </c>
      <c r="U17" s="248">
        <f t="shared" si="6"/>
        <v>199069</v>
      </c>
      <c r="V17" s="34">
        <f t="shared" si="3"/>
        <v>5.5257222370132971E-5</v>
      </c>
    </row>
    <row r="18" spans="1:24">
      <c r="A18" s="314">
        <v>2010</v>
      </c>
      <c r="B18" s="221">
        <v>7</v>
      </c>
      <c r="C18" s="248">
        <v>131114</v>
      </c>
      <c r="D18" s="34">
        <f t="shared" si="0"/>
        <v>5.3388654148298427E-5</v>
      </c>
      <c r="E18" s="221">
        <v>1</v>
      </c>
      <c r="F18" s="248">
        <v>111975</v>
      </c>
      <c r="G18" s="34">
        <f t="shared" si="1"/>
        <v>8.9305648582272825E-6</v>
      </c>
      <c r="H18" s="221">
        <v>0</v>
      </c>
      <c r="I18" s="248">
        <v>6130</v>
      </c>
      <c r="J18" s="34">
        <f t="shared" si="8"/>
        <v>0</v>
      </c>
      <c r="K18" s="221">
        <v>0</v>
      </c>
      <c r="L18" s="248">
        <v>537</v>
      </c>
      <c r="M18" s="34">
        <f t="shared" si="2"/>
        <v>0</v>
      </c>
      <c r="N18" s="221">
        <v>0</v>
      </c>
      <c r="O18" s="248">
        <v>249</v>
      </c>
      <c r="P18" s="34">
        <f t="shared" si="4"/>
        <v>0</v>
      </c>
      <c r="Q18" s="221">
        <v>0</v>
      </c>
      <c r="R18" s="248">
        <v>980</v>
      </c>
      <c r="S18" s="34">
        <f t="shared" si="7"/>
        <v>0</v>
      </c>
      <c r="T18" s="221">
        <f t="shared" si="5"/>
        <v>8</v>
      </c>
      <c r="U18" s="248">
        <f t="shared" si="6"/>
        <v>250985</v>
      </c>
      <c r="V18" s="34">
        <f t="shared" si="3"/>
        <v>3.187441480566568E-5</v>
      </c>
    </row>
    <row r="19" spans="1:24">
      <c r="A19" s="314">
        <v>2011</v>
      </c>
      <c r="B19" s="221">
        <v>3</v>
      </c>
      <c r="C19" s="248">
        <v>122763</v>
      </c>
      <c r="D19" s="34">
        <f t="shared" si="0"/>
        <v>2.4437330466019892E-5</v>
      </c>
      <c r="E19" s="221">
        <v>0</v>
      </c>
      <c r="F19" s="248">
        <v>140478</v>
      </c>
      <c r="G19" s="34">
        <f t="shared" si="1"/>
        <v>0</v>
      </c>
      <c r="H19" s="221">
        <v>1</v>
      </c>
      <c r="I19" s="248">
        <v>9936</v>
      </c>
      <c r="J19" s="34">
        <f t="shared" si="8"/>
        <v>1.0064412238325282E-4</v>
      </c>
      <c r="K19" s="221">
        <v>0</v>
      </c>
      <c r="L19" s="248">
        <v>538</v>
      </c>
      <c r="M19" s="34">
        <f t="shared" si="2"/>
        <v>0</v>
      </c>
      <c r="N19" s="221">
        <v>0</v>
      </c>
      <c r="O19" s="248">
        <v>454</v>
      </c>
      <c r="P19" s="34">
        <f t="shared" si="4"/>
        <v>0</v>
      </c>
      <c r="Q19" s="221">
        <v>0</v>
      </c>
      <c r="R19" s="248">
        <v>2790</v>
      </c>
      <c r="S19" s="34">
        <f t="shared" si="7"/>
        <v>0</v>
      </c>
      <c r="T19" s="221">
        <f t="shared" si="5"/>
        <v>4</v>
      </c>
      <c r="U19" s="248">
        <f t="shared" si="6"/>
        <v>276959</v>
      </c>
      <c r="V19" s="34">
        <f t="shared" si="3"/>
        <v>1.4442570922049833E-5</v>
      </c>
    </row>
    <row r="20" spans="1:24">
      <c r="A20" s="314">
        <v>2012</v>
      </c>
      <c r="B20" s="221">
        <v>6</v>
      </c>
      <c r="C20" s="248">
        <v>149643</v>
      </c>
      <c r="D20" s="34">
        <f t="shared" si="0"/>
        <v>4.0095427116537357E-5</v>
      </c>
      <c r="E20" s="221">
        <v>0</v>
      </c>
      <c r="F20" s="248">
        <v>135211</v>
      </c>
      <c r="G20" s="34">
        <f t="shared" si="1"/>
        <v>0</v>
      </c>
      <c r="H20" s="221">
        <v>0</v>
      </c>
      <c r="I20" s="248">
        <v>10078</v>
      </c>
      <c r="J20" s="34">
        <f t="shared" si="8"/>
        <v>0</v>
      </c>
      <c r="K20" s="221">
        <v>0</v>
      </c>
      <c r="L20" s="248">
        <v>695</v>
      </c>
      <c r="M20" s="34">
        <f t="shared" si="2"/>
        <v>0</v>
      </c>
      <c r="N20" s="221">
        <v>0</v>
      </c>
      <c r="O20" s="248">
        <v>705</v>
      </c>
      <c r="P20" s="34">
        <f t="shared" si="4"/>
        <v>0</v>
      </c>
      <c r="Q20" s="221">
        <v>1</v>
      </c>
      <c r="R20" s="248">
        <v>2429</v>
      </c>
      <c r="S20" s="34">
        <f t="shared" si="7"/>
        <v>4.1169205434335118E-4</v>
      </c>
      <c r="T20" s="221">
        <f t="shared" si="5"/>
        <v>7</v>
      </c>
      <c r="U20" s="248">
        <f t="shared" si="6"/>
        <v>298761</v>
      </c>
      <c r="V20" s="34">
        <f t="shared" si="3"/>
        <v>2.3430099644866632E-5</v>
      </c>
    </row>
    <row r="21" spans="1:24">
      <c r="A21" s="314">
        <v>2013</v>
      </c>
      <c r="B21" s="221">
        <v>1</v>
      </c>
      <c r="C21" s="248">
        <v>157927</v>
      </c>
      <c r="D21" s="34">
        <f t="shared" si="0"/>
        <v>6.3320394865982382E-6</v>
      </c>
      <c r="E21" s="221">
        <v>0</v>
      </c>
      <c r="F21" s="248">
        <v>154047</v>
      </c>
      <c r="G21" s="34">
        <f t="shared" si="1"/>
        <v>0</v>
      </c>
      <c r="H21" s="221">
        <v>0</v>
      </c>
      <c r="I21" s="248">
        <v>9205</v>
      </c>
      <c r="J21" s="34">
        <f t="shared" si="8"/>
        <v>0</v>
      </c>
      <c r="K21" s="221">
        <v>0</v>
      </c>
      <c r="L21" s="248">
        <v>695</v>
      </c>
      <c r="M21" s="34">
        <f t="shared" si="2"/>
        <v>0</v>
      </c>
      <c r="N21" s="221">
        <v>0</v>
      </c>
      <c r="O21" s="248">
        <v>577</v>
      </c>
      <c r="P21" s="34">
        <f t="shared" si="4"/>
        <v>0</v>
      </c>
      <c r="Q21" s="221">
        <v>0</v>
      </c>
      <c r="R21" s="248">
        <v>2080</v>
      </c>
      <c r="S21" s="34">
        <f t="shared" si="7"/>
        <v>0</v>
      </c>
      <c r="T21" s="221">
        <f t="shared" si="5"/>
        <v>1</v>
      </c>
      <c r="U21" s="248">
        <f t="shared" si="6"/>
        <v>324531</v>
      </c>
      <c r="V21" s="34">
        <f t="shared" si="3"/>
        <v>3.0813697304725897E-6</v>
      </c>
    </row>
    <row r="22" spans="1:24">
      <c r="A22" s="314">
        <v>2014</v>
      </c>
      <c r="B22" s="221">
        <v>0</v>
      </c>
      <c r="C22" s="248">
        <v>146546</v>
      </c>
      <c r="D22" s="34">
        <f t="shared" si="0"/>
        <v>0</v>
      </c>
      <c r="E22" s="221">
        <v>3</v>
      </c>
      <c r="F22" s="248">
        <v>183053</v>
      </c>
      <c r="G22" s="34">
        <f t="shared" si="1"/>
        <v>1.6388696169961705E-5</v>
      </c>
      <c r="H22" s="221">
        <v>0</v>
      </c>
      <c r="I22" s="248">
        <v>10681</v>
      </c>
      <c r="J22" s="34">
        <f t="shared" si="8"/>
        <v>0</v>
      </c>
      <c r="K22" s="221">
        <v>0</v>
      </c>
      <c r="L22" s="248">
        <v>1559</v>
      </c>
      <c r="M22" s="34">
        <f t="shared" si="2"/>
        <v>0</v>
      </c>
      <c r="N22" s="221">
        <v>0</v>
      </c>
      <c r="O22" s="248">
        <v>1284</v>
      </c>
      <c r="P22" s="34">
        <f t="shared" si="4"/>
        <v>0</v>
      </c>
      <c r="Q22" s="221">
        <v>0</v>
      </c>
      <c r="R22" s="248">
        <v>2032</v>
      </c>
      <c r="S22" s="34">
        <f t="shared" si="7"/>
        <v>0</v>
      </c>
      <c r="T22" s="221">
        <f t="shared" si="5"/>
        <v>3</v>
      </c>
      <c r="U22" s="248">
        <f t="shared" si="6"/>
        <v>345155</v>
      </c>
      <c r="V22" s="34">
        <f t="shared" si="3"/>
        <v>8.6917471860468485E-6</v>
      </c>
    </row>
    <row r="23" spans="1:24">
      <c r="A23" s="314">
        <v>2015</v>
      </c>
      <c r="B23" s="221">
        <v>1</v>
      </c>
      <c r="C23" s="248">
        <v>148422</v>
      </c>
      <c r="D23" s="34">
        <f t="shared" si="0"/>
        <v>6.7375456468717579E-6</v>
      </c>
      <c r="E23" s="221">
        <v>0</v>
      </c>
      <c r="F23" s="248">
        <v>209146</v>
      </c>
      <c r="G23" s="34">
        <f t="shared" si="1"/>
        <v>0</v>
      </c>
      <c r="H23" s="221">
        <v>0</v>
      </c>
      <c r="I23" s="248">
        <v>16171</v>
      </c>
      <c r="J23" s="34">
        <f t="shared" si="8"/>
        <v>0</v>
      </c>
      <c r="K23" s="221">
        <v>0</v>
      </c>
      <c r="L23" s="248">
        <v>886</v>
      </c>
      <c r="M23" s="34">
        <f t="shared" si="2"/>
        <v>0</v>
      </c>
      <c r="N23" s="221">
        <v>0</v>
      </c>
      <c r="O23" s="248">
        <v>1279</v>
      </c>
      <c r="P23" s="34">
        <f t="shared" si="4"/>
        <v>0</v>
      </c>
      <c r="Q23" s="221">
        <v>0</v>
      </c>
      <c r="R23" s="248">
        <v>3961</v>
      </c>
      <c r="S23" s="34">
        <f t="shared" si="7"/>
        <v>0</v>
      </c>
      <c r="T23" s="221">
        <f t="shared" si="5"/>
        <v>1</v>
      </c>
      <c r="U23" s="248">
        <f t="shared" si="6"/>
        <v>379865</v>
      </c>
      <c r="V23" s="34">
        <f t="shared" si="3"/>
        <v>2.6325141826701591E-6</v>
      </c>
    </row>
    <row r="24" spans="1:24">
      <c r="A24" s="314">
        <v>2016</v>
      </c>
      <c r="B24" s="221">
        <v>1</v>
      </c>
      <c r="C24" s="248">
        <v>122411</v>
      </c>
      <c r="D24" s="34">
        <f t="shared" si="0"/>
        <v>8.1692004803489874E-6</v>
      </c>
      <c r="E24" s="221">
        <v>0</v>
      </c>
      <c r="F24" s="248">
        <v>205521</v>
      </c>
      <c r="G24" s="34">
        <f t="shared" si="1"/>
        <v>0</v>
      </c>
      <c r="H24" s="221">
        <v>0</v>
      </c>
      <c r="I24" s="248">
        <v>13638</v>
      </c>
      <c r="J24" s="34">
        <f t="shared" si="8"/>
        <v>0</v>
      </c>
      <c r="K24" s="221">
        <v>0</v>
      </c>
      <c r="L24" s="248">
        <v>133</v>
      </c>
      <c r="M24" s="34">
        <f t="shared" si="2"/>
        <v>0</v>
      </c>
      <c r="N24" s="221">
        <v>0</v>
      </c>
      <c r="O24" s="248">
        <v>663</v>
      </c>
      <c r="P24" s="34">
        <f t="shared" si="4"/>
        <v>0</v>
      </c>
      <c r="Q24" s="221">
        <v>0</v>
      </c>
      <c r="R24" s="248">
        <v>2907</v>
      </c>
      <c r="S24" s="34">
        <f t="shared" si="7"/>
        <v>0</v>
      </c>
      <c r="T24" s="221">
        <f t="shared" si="5"/>
        <v>1</v>
      </c>
      <c r="U24" s="248">
        <f t="shared" si="6"/>
        <v>345273</v>
      </c>
      <c r="V24" s="34">
        <f t="shared" si="3"/>
        <v>2.8962589023758013E-6</v>
      </c>
    </row>
    <row r="25" spans="1:24">
      <c r="A25" s="314">
        <v>2017</v>
      </c>
      <c r="B25" s="221">
        <v>0</v>
      </c>
      <c r="C25" s="248">
        <v>27159</v>
      </c>
      <c r="D25" s="34">
        <f t="shared" si="0"/>
        <v>0</v>
      </c>
      <c r="E25" s="221">
        <v>0</v>
      </c>
      <c r="F25" s="248">
        <v>40414</v>
      </c>
      <c r="G25" s="34">
        <f t="shared" si="1"/>
        <v>0</v>
      </c>
      <c r="H25" s="221">
        <v>0</v>
      </c>
      <c r="I25" s="248">
        <v>1043</v>
      </c>
      <c r="J25" s="34">
        <f t="shared" si="8"/>
        <v>0</v>
      </c>
      <c r="K25" s="221">
        <v>0</v>
      </c>
      <c r="L25" s="248">
        <v>24</v>
      </c>
      <c r="M25" s="34">
        <f t="shared" si="2"/>
        <v>0</v>
      </c>
      <c r="N25" s="221">
        <v>0</v>
      </c>
      <c r="O25" s="248">
        <v>16</v>
      </c>
      <c r="P25" s="34">
        <f t="shared" si="4"/>
        <v>0</v>
      </c>
      <c r="Q25" s="221">
        <v>0</v>
      </c>
      <c r="R25" s="248">
        <v>258</v>
      </c>
      <c r="S25" s="34">
        <f t="shared" si="7"/>
        <v>0</v>
      </c>
      <c r="T25" s="221">
        <f t="shared" si="5"/>
        <v>0</v>
      </c>
      <c r="U25" s="248">
        <f t="shared" si="6"/>
        <v>68914</v>
      </c>
      <c r="V25" s="34">
        <f t="shared" si="3"/>
        <v>0</v>
      </c>
    </row>
    <row r="26" spans="1:24" ht="13.5" thickBot="1">
      <c r="A26" s="314">
        <v>2018</v>
      </c>
      <c r="B26" s="272">
        <v>0</v>
      </c>
      <c r="C26" s="280">
        <v>365</v>
      </c>
      <c r="D26" s="162">
        <f t="shared" si="0"/>
        <v>0</v>
      </c>
      <c r="E26" s="272">
        <v>0</v>
      </c>
      <c r="F26" s="280">
        <v>531</v>
      </c>
      <c r="G26" s="162">
        <f t="shared" si="1"/>
        <v>0</v>
      </c>
      <c r="H26" s="272">
        <v>0</v>
      </c>
      <c r="I26" s="280">
        <v>18</v>
      </c>
      <c r="J26" s="162">
        <f t="shared" si="8"/>
        <v>0</v>
      </c>
      <c r="K26" s="272">
        <v>0</v>
      </c>
      <c r="L26" s="280">
        <v>4</v>
      </c>
      <c r="M26" s="162">
        <f t="shared" si="2"/>
        <v>0</v>
      </c>
      <c r="N26" s="272"/>
      <c r="O26" s="280"/>
      <c r="P26" s="162"/>
      <c r="Q26" s="272">
        <v>0</v>
      </c>
      <c r="R26" s="280">
        <v>4</v>
      </c>
      <c r="S26" s="162">
        <f t="shared" si="7"/>
        <v>0</v>
      </c>
      <c r="T26" s="272">
        <f t="shared" si="5"/>
        <v>0</v>
      </c>
      <c r="U26" s="280">
        <f t="shared" si="6"/>
        <v>922</v>
      </c>
      <c r="V26" s="162">
        <f t="shared" si="3"/>
        <v>0</v>
      </c>
    </row>
    <row r="27" spans="1:24" ht="13.5" thickBot="1">
      <c r="A27" s="35" t="s">
        <v>6</v>
      </c>
      <c r="B27" s="115">
        <f>SUM(B11:B26)</f>
        <v>76</v>
      </c>
      <c r="C27" s="161">
        <f>SUM(C11:C26)</f>
        <v>1774075</v>
      </c>
      <c r="D27" s="283">
        <f>B27/C27</f>
        <v>4.2839226075560502E-5</v>
      </c>
      <c r="E27" s="115">
        <f>SUM(E11:E26)</f>
        <v>47</v>
      </c>
      <c r="F27" s="161">
        <f>SUM(F11:F26)</f>
        <v>1876290</v>
      </c>
      <c r="G27" s="283">
        <f>E27/F27</f>
        <v>2.5049432656998651E-5</v>
      </c>
      <c r="H27" s="115">
        <f>SUM(H11:H26)</f>
        <v>1</v>
      </c>
      <c r="I27" s="161">
        <f>SUM(I11:I26)</f>
        <v>92737</v>
      </c>
      <c r="J27" s="283">
        <f>H27/I27</f>
        <v>1.0783182548497364E-5</v>
      </c>
      <c r="K27" s="115">
        <f>SUM(K11:K26)</f>
        <v>0</v>
      </c>
      <c r="L27" s="161">
        <f>SUM(L11:L26)</f>
        <v>6406</v>
      </c>
      <c r="M27" s="283">
        <f>K27/L27</f>
        <v>0</v>
      </c>
      <c r="N27" s="115">
        <f>SUM(N11:N26)</f>
        <v>0</v>
      </c>
      <c r="O27" s="161">
        <f>SUM(O11:O26)</f>
        <v>5582</v>
      </c>
      <c r="P27" s="283">
        <f>N27/O27</f>
        <v>0</v>
      </c>
      <c r="Q27" s="115">
        <f>SUM(Q11:Q26)</f>
        <v>1</v>
      </c>
      <c r="R27" s="161">
        <f>SUM(R11:R26)</f>
        <v>23291</v>
      </c>
      <c r="S27" s="283">
        <f>Q27/R27</f>
        <v>4.2935039285560944E-5</v>
      </c>
      <c r="T27" s="115">
        <f>SUM(T11:T26)</f>
        <v>125</v>
      </c>
      <c r="U27" s="161">
        <f>SUM(U11:U26)</f>
        <v>3778381</v>
      </c>
      <c r="V27" s="506">
        <f>T27/U27</f>
        <v>3.3082952724989882E-5</v>
      </c>
      <c r="X27" s="269"/>
    </row>
    <row r="28" spans="1:24">
      <c r="P28" s="229"/>
      <c r="Q28" s="229"/>
      <c r="R28" s="229"/>
      <c r="S28" s="229"/>
    </row>
    <row r="29" spans="1:24" ht="13.5" customHeight="1">
      <c r="A29" s="173"/>
      <c r="G29" s="298"/>
      <c r="P29" s="229"/>
      <c r="Q29" s="229"/>
      <c r="R29" s="229"/>
      <c r="S29" s="229"/>
    </row>
    <row r="30" spans="1:24">
      <c r="P30" s="229"/>
      <c r="Q30" s="229"/>
      <c r="R30" s="229"/>
      <c r="S30" s="229"/>
      <c r="T30" s="229"/>
      <c r="U30" s="229"/>
      <c r="V30" s="229"/>
      <c r="W30" s="229"/>
    </row>
    <row r="31" spans="1:24">
      <c r="P31" s="37"/>
    </row>
    <row r="32" spans="1:24">
      <c r="P32" s="37"/>
    </row>
    <row r="33" spans="16:16">
      <c r="P33" s="37"/>
    </row>
    <row r="34" spans="16:16">
      <c r="P34" s="37"/>
    </row>
    <row r="35" spans="16:16">
      <c r="P35" s="37"/>
    </row>
    <row r="36" spans="16:16">
      <c r="P36" s="37"/>
    </row>
    <row r="37" spans="16:16">
      <c r="P37" s="37"/>
    </row>
    <row r="38" spans="16:16">
      <c r="P38" s="37"/>
    </row>
    <row r="39" spans="16:16">
      <c r="P39" s="37"/>
    </row>
    <row r="40" spans="16:16">
      <c r="P40" s="37"/>
    </row>
    <row r="41" spans="16:16">
      <c r="P41" s="37"/>
    </row>
    <row r="42" spans="16:16">
      <c r="P42" s="37"/>
    </row>
    <row r="43" spans="16:16">
      <c r="P43" s="37"/>
    </row>
    <row r="44" spans="16:16">
      <c r="P44" s="37"/>
    </row>
    <row r="45" spans="16:16">
      <c r="P45" s="37"/>
    </row>
    <row r="46" spans="16:16">
      <c r="P46" s="37"/>
    </row>
    <row r="47" spans="16:16">
      <c r="P47" s="37"/>
    </row>
    <row r="48" spans="16:16">
      <c r="P48" s="37"/>
    </row>
    <row r="49" spans="16:27">
      <c r="P49" s="37"/>
    </row>
    <row r="50" spans="16:27" ht="13.5" customHeight="1">
      <c r="P50" s="37"/>
    </row>
    <row r="51" spans="16:27">
      <c r="P51" s="37"/>
    </row>
    <row r="52" spans="16:27">
      <c r="P52" s="37"/>
    </row>
    <row r="53" spans="16:27">
      <c r="P53" s="37"/>
    </row>
    <row r="54" spans="16:27">
      <c r="P54" s="37"/>
    </row>
    <row r="55" spans="16:27">
      <c r="P55" s="37"/>
    </row>
    <row r="56" spans="16:27">
      <c r="P56" s="37"/>
    </row>
    <row r="57" spans="16:27">
      <c r="P57" s="37"/>
      <c r="Q57" s="361"/>
      <c r="R57" s="361"/>
      <c r="S57" s="361"/>
      <c r="T57" s="362"/>
      <c r="U57" s="361"/>
      <c r="V57" s="361"/>
      <c r="W57" s="361"/>
      <c r="X57" s="362"/>
      <c r="Y57" s="229"/>
      <c r="Z57" s="229"/>
      <c r="AA57" s="229"/>
    </row>
    <row r="58" spans="16:27">
      <c r="P58" s="37"/>
      <c r="Q58" s="361"/>
      <c r="R58" s="361"/>
      <c r="S58" s="361"/>
      <c r="T58" s="361"/>
      <c r="U58" s="361"/>
      <c r="V58" s="361"/>
      <c r="W58" s="361"/>
      <c r="X58" s="362"/>
      <c r="Y58" s="229"/>
      <c r="Z58" s="229"/>
      <c r="AA58" s="229"/>
    </row>
    <row r="59" spans="16:27">
      <c r="P59" s="37"/>
      <c r="Q59" s="361"/>
      <c r="R59" s="361"/>
      <c r="S59" s="361"/>
      <c r="T59" s="361"/>
      <c r="U59" s="361"/>
      <c r="V59" s="361"/>
      <c r="W59" s="361"/>
      <c r="X59" s="362"/>
      <c r="Y59" s="229"/>
      <c r="Z59" s="229"/>
      <c r="AA59" s="229"/>
    </row>
    <row r="60" spans="16:27">
      <c r="P60" s="37"/>
      <c r="Q60" s="361"/>
      <c r="R60" s="361"/>
      <c r="S60" s="361"/>
      <c r="T60" s="361"/>
      <c r="U60" s="361"/>
      <c r="V60" s="361"/>
      <c r="W60" s="361"/>
      <c r="X60" s="362"/>
      <c r="Y60" s="229"/>
      <c r="Z60" s="229"/>
      <c r="AA60" s="229"/>
    </row>
    <row r="61" spans="16:27">
      <c r="P61" s="37"/>
      <c r="Q61" s="361"/>
      <c r="R61" s="361"/>
      <c r="S61" s="361"/>
      <c r="T61" s="361"/>
      <c r="U61" s="361"/>
      <c r="V61" s="361"/>
      <c r="W61" s="361"/>
      <c r="X61" s="362"/>
      <c r="Y61" s="229"/>
      <c r="Z61" s="229"/>
      <c r="AA61" s="229"/>
    </row>
    <row r="62" spans="16:27">
      <c r="Q62" s="361"/>
      <c r="R62" s="361"/>
      <c r="S62" s="361"/>
      <c r="T62" s="361"/>
      <c r="U62" s="361"/>
      <c r="V62" s="361"/>
      <c r="W62" s="361"/>
      <c r="X62" s="362"/>
      <c r="Y62" s="229"/>
      <c r="Z62" s="229"/>
      <c r="AA62" s="229"/>
    </row>
    <row r="63" spans="16:27">
      <c r="P63" s="37"/>
      <c r="T63" s="229"/>
      <c r="U63" s="229"/>
      <c r="V63" s="229"/>
      <c r="W63" s="229"/>
      <c r="X63" s="229"/>
      <c r="Y63" s="229"/>
      <c r="Z63" s="229"/>
      <c r="AA63" s="229"/>
    </row>
    <row r="64" spans="16:27">
      <c r="P64" s="37"/>
      <c r="T64" s="229"/>
      <c r="U64" s="229"/>
      <c r="V64" s="229"/>
      <c r="W64" s="229"/>
      <c r="X64" s="229"/>
      <c r="Y64" s="229"/>
      <c r="Z64" s="229"/>
      <c r="AA64" s="229"/>
    </row>
    <row r="65" spans="6:16">
      <c r="F65" s="37"/>
      <c r="G65" s="37"/>
      <c r="H65" s="37"/>
      <c r="I65" s="37"/>
      <c r="J65" s="37"/>
      <c r="K65" s="37"/>
      <c r="L65" s="37"/>
      <c r="M65" s="37"/>
      <c r="N65" s="37"/>
      <c r="O65" s="37"/>
      <c r="P65" s="37"/>
    </row>
    <row r="66" spans="6:16">
      <c r="F66" s="37"/>
      <c r="G66" s="37"/>
      <c r="H66" s="37"/>
      <c r="I66" s="37"/>
      <c r="J66" s="37"/>
      <c r="K66" s="37"/>
      <c r="L66" s="37"/>
      <c r="M66" s="37"/>
      <c r="N66" s="37"/>
      <c r="O66" s="37"/>
      <c r="P66" s="37"/>
    </row>
    <row r="67" spans="6:16">
      <c r="F67" s="37"/>
      <c r="G67" s="37"/>
      <c r="H67" s="37"/>
      <c r="I67" s="37"/>
      <c r="J67" s="37"/>
      <c r="K67" s="37"/>
      <c r="L67" s="37"/>
      <c r="M67" s="37"/>
      <c r="N67" s="37"/>
      <c r="O67" s="37"/>
      <c r="P67" s="37"/>
    </row>
    <row r="68" spans="6:16">
      <c r="F68" s="37"/>
      <c r="G68" s="37"/>
      <c r="H68" s="37"/>
      <c r="I68" s="37"/>
      <c r="J68" s="37"/>
      <c r="K68" s="37"/>
      <c r="L68" s="37"/>
      <c r="M68" s="37"/>
      <c r="N68" s="37"/>
      <c r="O68" s="37"/>
      <c r="P68" s="37"/>
    </row>
    <row r="69" spans="6:16">
      <c r="F69" s="37"/>
      <c r="G69" s="37"/>
      <c r="H69" s="37"/>
      <c r="I69" s="37"/>
      <c r="J69" s="37"/>
      <c r="K69" s="37"/>
      <c r="L69" s="37"/>
      <c r="M69" s="37"/>
      <c r="N69" s="37"/>
      <c r="O69" s="37"/>
      <c r="P69" s="37"/>
    </row>
    <row r="70" spans="6:16">
      <c r="F70" s="37"/>
      <c r="G70" s="37"/>
      <c r="H70" s="37"/>
      <c r="I70" s="37"/>
      <c r="J70" s="37"/>
      <c r="K70" s="37"/>
      <c r="L70" s="37"/>
      <c r="M70" s="37"/>
      <c r="N70" s="37"/>
      <c r="O70" s="37"/>
      <c r="P70" s="37"/>
    </row>
    <row r="71" spans="6:16">
      <c r="F71" s="37"/>
      <c r="G71" s="37"/>
      <c r="H71" s="37"/>
      <c r="I71" s="37"/>
      <c r="J71" s="37"/>
      <c r="K71" s="37"/>
      <c r="L71" s="37"/>
      <c r="M71" s="37"/>
      <c r="N71" s="37"/>
      <c r="O71" s="37"/>
      <c r="P71" s="37"/>
    </row>
    <row r="72" spans="6:16">
      <c r="F72" s="37"/>
      <c r="G72" s="37"/>
      <c r="H72" s="37"/>
      <c r="I72" s="37"/>
      <c r="J72" s="37"/>
      <c r="K72" s="37"/>
      <c r="L72" s="37"/>
      <c r="M72" s="37"/>
      <c r="N72" s="37"/>
      <c r="O72" s="37"/>
      <c r="P72" s="37"/>
    </row>
    <row r="73" spans="6:16">
      <c r="F73" s="37"/>
      <c r="G73" s="37"/>
      <c r="H73" s="37"/>
      <c r="I73" s="37"/>
      <c r="J73" s="37"/>
      <c r="K73" s="37"/>
      <c r="L73" s="37"/>
      <c r="M73" s="37"/>
      <c r="N73" s="37"/>
      <c r="O73" s="37"/>
      <c r="P73" s="37"/>
    </row>
    <row r="74" spans="6:16">
      <c r="F74" s="37"/>
      <c r="G74" s="37"/>
      <c r="H74" s="37"/>
      <c r="I74" s="37"/>
      <c r="J74" s="37"/>
      <c r="K74" s="37"/>
      <c r="L74" s="37"/>
      <c r="M74" s="37"/>
      <c r="N74" s="37"/>
      <c r="O74" s="37"/>
      <c r="P74" s="37"/>
    </row>
  </sheetData>
  <mergeCells count="9">
    <mergeCell ref="A4:Q7"/>
    <mergeCell ref="A9:A10"/>
    <mergeCell ref="B9:D9"/>
    <mergeCell ref="T9:V9"/>
    <mergeCell ref="N9:P9"/>
    <mergeCell ref="Q9:S9"/>
    <mergeCell ref="K9:M9"/>
    <mergeCell ref="E9:G9"/>
    <mergeCell ref="H9:J9"/>
  </mergeCells>
  <phoneticPr fontId="0" type="noConversion"/>
  <pageMargins left="0.75" right="0.75" top="1" bottom="1" header="0.5" footer="0.5"/>
  <pageSetup scale="41" orientation="portrait" r:id="rId1"/>
  <headerFooter alignWithMargins="0">
    <oddFooter>&amp;C&amp;14B-&amp;P-4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94"/>
  <sheetViews>
    <sheetView topLeftCell="A2" workbookViewId="0">
      <selection activeCell="I15" sqref="I15"/>
    </sheetView>
  </sheetViews>
  <sheetFormatPr defaultRowHeight="12.75"/>
  <cols>
    <col min="1" max="1" width="15.85546875" customWidth="1"/>
    <col min="2" max="2" width="18.28515625" bestFit="1" customWidth="1"/>
    <col min="3" max="7" width="9.140625" style="124"/>
  </cols>
  <sheetData>
    <row r="1" spans="1:11">
      <c r="A1" t="s">
        <v>71</v>
      </c>
    </row>
    <row r="4" spans="1:11">
      <c r="C4" s="124" t="s">
        <v>74</v>
      </c>
      <c r="E4" s="124" t="s">
        <v>29</v>
      </c>
      <c r="G4" s="124" t="s">
        <v>31</v>
      </c>
      <c r="I4" t="s">
        <v>34</v>
      </c>
    </row>
    <row r="5" spans="1:11">
      <c r="A5" t="s">
        <v>75</v>
      </c>
      <c r="B5" t="s">
        <v>76</v>
      </c>
      <c r="C5" s="124">
        <v>2536</v>
      </c>
      <c r="E5" s="124">
        <v>533</v>
      </c>
      <c r="G5" s="124">
        <v>8973</v>
      </c>
    </row>
    <row r="6" spans="1:11">
      <c r="B6" t="s">
        <v>82</v>
      </c>
      <c r="C6" s="124">
        <f>C7-C5</f>
        <v>994</v>
      </c>
      <c r="E6" s="125"/>
    </row>
    <row r="7" spans="1:11">
      <c r="B7" t="s">
        <v>78</v>
      </c>
      <c r="C7" s="126">
        <v>3530</v>
      </c>
      <c r="E7" s="126">
        <v>722</v>
      </c>
      <c r="G7" s="127">
        <v>13635</v>
      </c>
      <c r="H7" t="s">
        <v>70</v>
      </c>
    </row>
    <row r="8" spans="1:11">
      <c r="A8" t="s">
        <v>72</v>
      </c>
      <c r="B8" t="s">
        <v>76</v>
      </c>
      <c r="C8" s="124">
        <v>74504</v>
      </c>
      <c r="E8" s="124">
        <v>2712</v>
      </c>
      <c r="G8" s="124">
        <v>29938</v>
      </c>
    </row>
    <row r="9" spans="1:11">
      <c r="B9" t="s">
        <v>77</v>
      </c>
      <c r="C9" s="126">
        <v>5317</v>
      </c>
      <c r="E9" s="126">
        <v>761</v>
      </c>
      <c r="G9" s="127">
        <v>13342</v>
      </c>
    </row>
    <row r="10" spans="1:11">
      <c r="B10" t="s">
        <v>78</v>
      </c>
      <c r="C10" s="126">
        <v>79821</v>
      </c>
      <c r="E10" s="126">
        <v>3473</v>
      </c>
      <c r="G10" s="126">
        <v>43280</v>
      </c>
    </row>
    <row r="11" spans="1:11">
      <c r="B11" t="s">
        <v>79</v>
      </c>
      <c r="C11" s="128">
        <f>SUM(C8:C9)</f>
        <v>79821</v>
      </c>
      <c r="E11" s="128">
        <f>SUM(E8:E9)</f>
        <v>3473</v>
      </c>
      <c r="G11" s="128">
        <f>SUM(G8:G9)</f>
        <v>43280</v>
      </c>
    </row>
    <row r="12" spans="1:11">
      <c r="A12" t="s">
        <v>73</v>
      </c>
      <c r="B12" t="s">
        <v>81</v>
      </c>
      <c r="C12" s="124">
        <f>C14-C13</f>
        <v>1157169</v>
      </c>
      <c r="E12" s="125"/>
    </row>
    <row r="13" spans="1:11">
      <c r="B13" t="s">
        <v>77</v>
      </c>
      <c r="C13" s="124">
        <v>109336</v>
      </c>
      <c r="E13" s="126">
        <v>4525</v>
      </c>
      <c r="G13" s="126">
        <v>57521</v>
      </c>
      <c r="I13">
        <v>796</v>
      </c>
      <c r="K13" s="139">
        <f>SUM(C13:G13)</f>
        <v>171382</v>
      </c>
    </row>
    <row r="14" spans="1:11">
      <c r="B14" t="s">
        <v>78</v>
      </c>
      <c r="C14" s="139">
        <v>1266505</v>
      </c>
      <c r="E14" s="124">
        <v>76289</v>
      </c>
      <c r="G14" s="124">
        <v>518763</v>
      </c>
      <c r="I14">
        <v>42370</v>
      </c>
      <c r="K14" s="139">
        <f>SUM(C14:G14)</f>
        <v>1861557</v>
      </c>
    </row>
    <row r="15" spans="1:11">
      <c r="C15" s="129">
        <f>C14/K14</f>
        <v>0.68034715026185066</v>
      </c>
      <c r="E15" s="129">
        <f>E14/K14</f>
        <v>4.0981286095456655E-2</v>
      </c>
      <c r="G15" s="129">
        <f>G14/K14</f>
        <v>0.27867156364269263</v>
      </c>
      <c r="I15" s="129">
        <f>I14/K14</f>
        <v>2.2760517136998761E-2</v>
      </c>
      <c r="K15">
        <f>K13/K14</f>
        <v>9.2063793910151556E-2</v>
      </c>
    </row>
    <row r="17" spans="1:11">
      <c r="A17" t="s">
        <v>80</v>
      </c>
      <c r="B17" t="s">
        <v>76</v>
      </c>
      <c r="C17" s="124">
        <f>C5+C8+C12</f>
        <v>1234209</v>
      </c>
    </row>
    <row r="18" spans="1:11">
      <c r="B18" t="s">
        <v>77</v>
      </c>
      <c r="C18" s="124">
        <f>C6+C9+C13</f>
        <v>115647</v>
      </c>
    </row>
    <row r="19" spans="1:11">
      <c r="B19" t="s">
        <v>28</v>
      </c>
      <c r="C19" s="124">
        <f>C7+C10+C14</f>
        <v>1349856</v>
      </c>
      <c r="D19" s="124">
        <f>C19-C24</f>
        <v>-10</v>
      </c>
    </row>
    <row r="20" spans="1:11">
      <c r="B20" t="s">
        <v>83</v>
      </c>
      <c r="C20" s="129">
        <f>C18/C19</f>
        <v>8.5673582959960179E-2</v>
      </c>
    </row>
    <row r="22" spans="1:11">
      <c r="A22" t="s">
        <v>84</v>
      </c>
      <c r="B22" t="s">
        <v>76</v>
      </c>
      <c r="C22" s="124">
        <v>1234210</v>
      </c>
    </row>
    <row r="23" spans="1:11">
      <c r="B23" t="s">
        <v>77</v>
      </c>
      <c r="C23" s="124">
        <v>115656</v>
      </c>
    </row>
    <row r="24" spans="1:11">
      <c r="B24" t="s">
        <v>28</v>
      </c>
      <c r="C24" s="124">
        <v>1349866</v>
      </c>
      <c r="K24">
        <f>1906/4600</f>
        <v>0.41434782608695653</v>
      </c>
    </row>
    <row r="26" spans="1:11">
      <c r="C26" s="124">
        <f>C19-C24</f>
        <v>-10</v>
      </c>
    </row>
    <row r="28" spans="1:11">
      <c r="A28" t="s">
        <v>93</v>
      </c>
      <c r="B28" t="s">
        <v>92</v>
      </c>
      <c r="C28" s="124">
        <v>1266653</v>
      </c>
    </row>
    <row r="29" spans="1:11">
      <c r="C29" s="124">
        <v>1266653</v>
      </c>
    </row>
    <row r="40" spans="1:3">
      <c r="A40" t="s">
        <v>85</v>
      </c>
      <c r="C40" s="130">
        <v>1047</v>
      </c>
    </row>
    <row r="41" spans="1:3">
      <c r="A41" t="s">
        <v>86</v>
      </c>
      <c r="C41" s="130">
        <v>470</v>
      </c>
    </row>
    <row r="42" spans="1:3">
      <c r="A42" t="s">
        <v>87</v>
      </c>
      <c r="C42" s="131">
        <v>73927</v>
      </c>
    </row>
    <row r="43" spans="1:3">
      <c r="A43" t="s">
        <v>88</v>
      </c>
      <c r="C43" s="124">
        <v>1234197</v>
      </c>
    </row>
    <row r="45" spans="1:3">
      <c r="C45" s="124">
        <f>SUM(C40:C44)</f>
        <v>1309641</v>
      </c>
    </row>
    <row r="47" spans="1:3">
      <c r="C47" s="124">
        <f>C24-C45</f>
        <v>40225</v>
      </c>
    </row>
    <row r="50" spans="1:10">
      <c r="A50" t="s">
        <v>89</v>
      </c>
    </row>
    <row r="51" spans="1:10">
      <c r="A51" s="132" t="s">
        <v>38</v>
      </c>
      <c r="B51" s="132" t="s">
        <v>43</v>
      </c>
      <c r="C51" s="132" t="s">
        <v>39</v>
      </c>
      <c r="D51" s="132" t="s">
        <v>44</v>
      </c>
      <c r="E51" s="132" t="s">
        <v>40</v>
      </c>
      <c r="F51" s="132" t="s">
        <v>41</v>
      </c>
      <c r="G51" s="132" t="s">
        <v>42</v>
      </c>
      <c r="H51" s="132" t="s">
        <v>46</v>
      </c>
      <c r="I51" s="143"/>
      <c r="J51" s="143"/>
    </row>
    <row r="52" spans="1:10">
      <c r="A52" s="133">
        <v>1996</v>
      </c>
      <c r="B52" s="133" t="s">
        <v>23</v>
      </c>
      <c r="C52" s="133">
        <v>80179</v>
      </c>
      <c r="D52" s="133" t="s">
        <v>23</v>
      </c>
      <c r="E52" s="133">
        <v>29378</v>
      </c>
      <c r="F52" s="133">
        <v>7806</v>
      </c>
      <c r="G52" s="133">
        <v>14</v>
      </c>
      <c r="H52" s="133" t="s">
        <v>23</v>
      </c>
      <c r="I52" s="134"/>
      <c r="J52" s="134"/>
    </row>
    <row r="53" spans="1:10">
      <c r="A53" s="133">
        <v>1997</v>
      </c>
      <c r="B53" s="133" t="s">
        <v>23</v>
      </c>
      <c r="C53" s="133">
        <v>92400</v>
      </c>
      <c r="D53" s="133" t="s">
        <v>23</v>
      </c>
      <c r="E53" s="133">
        <v>37880</v>
      </c>
      <c r="F53" s="133">
        <v>10172</v>
      </c>
      <c r="G53" s="133">
        <v>13</v>
      </c>
      <c r="H53" s="133">
        <v>1</v>
      </c>
      <c r="I53" s="134"/>
      <c r="J53" s="134"/>
    </row>
    <row r="54" spans="1:10">
      <c r="A54" s="133">
        <v>1998</v>
      </c>
      <c r="B54" s="133" t="s">
        <v>23</v>
      </c>
      <c r="C54" s="133">
        <v>78294</v>
      </c>
      <c r="D54" s="133" t="s">
        <v>23</v>
      </c>
      <c r="E54" s="133">
        <v>40353</v>
      </c>
      <c r="F54" s="133">
        <v>10377</v>
      </c>
      <c r="G54" s="133">
        <v>20</v>
      </c>
      <c r="H54" s="133" t="s">
        <v>23</v>
      </c>
      <c r="I54" s="134"/>
      <c r="J54" s="134"/>
    </row>
    <row r="55" spans="1:10">
      <c r="A55" s="133">
        <v>1999</v>
      </c>
      <c r="B55" s="133" t="s">
        <v>23</v>
      </c>
      <c r="C55" s="133">
        <v>93056</v>
      </c>
      <c r="D55" s="133" t="s">
        <v>23</v>
      </c>
      <c r="E55" s="133">
        <v>43017</v>
      </c>
      <c r="F55" s="133">
        <v>14558</v>
      </c>
      <c r="G55" s="133">
        <v>20</v>
      </c>
      <c r="H55" s="133" t="s">
        <v>23</v>
      </c>
      <c r="I55" s="134"/>
      <c r="J55" s="134"/>
    </row>
    <row r="56" spans="1:10">
      <c r="A56" s="133">
        <v>2000</v>
      </c>
      <c r="B56" s="133" t="s">
        <v>23</v>
      </c>
      <c r="C56" s="133">
        <v>100180</v>
      </c>
      <c r="D56" s="133" t="s">
        <v>23</v>
      </c>
      <c r="E56" s="133">
        <v>50324</v>
      </c>
      <c r="F56" s="133">
        <v>14671</v>
      </c>
      <c r="G56" s="133">
        <v>21</v>
      </c>
      <c r="H56" s="133" t="s">
        <v>23</v>
      </c>
      <c r="I56" s="134"/>
      <c r="J56" s="134"/>
    </row>
    <row r="57" spans="1:10">
      <c r="A57" s="133">
        <v>2001</v>
      </c>
      <c r="B57" s="133" t="s">
        <v>23</v>
      </c>
      <c r="C57" s="133">
        <v>98004</v>
      </c>
      <c r="D57" s="133" t="s">
        <v>23</v>
      </c>
      <c r="E57" s="133">
        <v>45119</v>
      </c>
      <c r="F57" s="133">
        <v>16469</v>
      </c>
      <c r="G57" s="133">
        <v>13</v>
      </c>
      <c r="H57" s="133" t="s">
        <v>23</v>
      </c>
      <c r="I57" s="134"/>
      <c r="J57" s="134"/>
    </row>
    <row r="58" spans="1:10">
      <c r="A58" s="133">
        <v>2002</v>
      </c>
      <c r="B58" s="133" t="s">
        <v>23</v>
      </c>
      <c r="C58" s="133">
        <v>138871</v>
      </c>
      <c r="D58" s="133" t="s">
        <v>23</v>
      </c>
      <c r="E58" s="133">
        <v>76782</v>
      </c>
      <c r="F58" s="133">
        <v>27050</v>
      </c>
      <c r="G58" s="133">
        <v>28</v>
      </c>
      <c r="H58" s="133" t="s">
        <v>23</v>
      </c>
      <c r="I58" s="134"/>
      <c r="J58" s="134"/>
    </row>
    <row r="59" spans="1:10">
      <c r="A59" s="133">
        <v>2003</v>
      </c>
      <c r="B59" s="133" t="s">
        <v>23</v>
      </c>
      <c r="C59" s="133">
        <v>53689</v>
      </c>
      <c r="D59" s="133" t="s">
        <v>23</v>
      </c>
      <c r="E59" s="133">
        <v>22998</v>
      </c>
      <c r="F59" s="133">
        <v>10081</v>
      </c>
      <c r="G59" s="133">
        <v>13</v>
      </c>
      <c r="H59" s="133" t="s">
        <v>23</v>
      </c>
      <c r="I59" s="134"/>
      <c r="J59" s="134"/>
    </row>
    <row r="60" spans="1:10">
      <c r="A60" s="133">
        <v>2004</v>
      </c>
      <c r="B60" s="133">
        <v>15</v>
      </c>
      <c r="C60" s="133">
        <v>30022</v>
      </c>
      <c r="D60" s="133">
        <v>90</v>
      </c>
      <c r="E60" s="133">
        <v>13099</v>
      </c>
      <c r="F60" s="133">
        <v>7110</v>
      </c>
      <c r="G60" s="133">
        <v>4</v>
      </c>
      <c r="H60" s="133" t="s">
        <v>23</v>
      </c>
      <c r="I60" s="134"/>
      <c r="J60" s="134"/>
    </row>
    <row r="61" spans="1:10">
      <c r="A61" s="133">
        <v>2005</v>
      </c>
      <c r="B61" s="133">
        <v>4</v>
      </c>
      <c r="C61" s="133">
        <v>15178</v>
      </c>
      <c r="D61" s="133">
        <v>33</v>
      </c>
      <c r="E61" s="133">
        <v>6805</v>
      </c>
      <c r="F61" s="133">
        <v>2082</v>
      </c>
      <c r="G61" s="133">
        <v>1</v>
      </c>
      <c r="H61" s="133" t="s">
        <v>23</v>
      </c>
      <c r="I61" s="134"/>
      <c r="J61" s="134"/>
    </row>
    <row r="62" spans="1:10">
      <c r="A62" s="133">
        <v>2006</v>
      </c>
      <c r="B62" s="133" t="s">
        <v>23</v>
      </c>
      <c r="C62" s="133">
        <v>237</v>
      </c>
      <c r="D62" s="133">
        <v>2</v>
      </c>
      <c r="E62" s="133">
        <v>62</v>
      </c>
      <c r="F62" s="133">
        <v>58</v>
      </c>
      <c r="G62" s="133" t="s">
        <v>23</v>
      </c>
      <c r="H62" s="133" t="s">
        <v>23</v>
      </c>
      <c r="I62" s="134"/>
      <c r="J62" s="134"/>
    </row>
    <row r="63" spans="1:10">
      <c r="A63" s="135">
        <f>SUM(B63:F63)</f>
        <v>1266505</v>
      </c>
      <c r="B63" s="134">
        <f>SUM(B60:B62)</f>
        <v>19</v>
      </c>
      <c r="C63" s="134">
        <f>SUM(C52:C62)</f>
        <v>780110</v>
      </c>
      <c r="D63" s="134">
        <f>SUM(D52:D62)</f>
        <v>125</v>
      </c>
      <c r="E63" s="134">
        <f>SUM(E52:E62)</f>
        <v>365817</v>
      </c>
      <c r="F63" s="134">
        <f>SUM(F52:F62)</f>
        <v>120434</v>
      </c>
      <c r="G63" s="134"/>
      <c r="H63" s="134"/>
      <c r="I63" s="134"/>
      <c r="J63" s="134"/>
    </row>
    <row r="64" spans="1:10">
      <c r="A64" s="124">
        <f>C14-A63</f>
        <v>0</v>
      </c>
      <c r="B64">
        <f>A64/12</f>
        <v>0</v>
      </c>
    </row>
    <row r="65" spans="1:11">
      <c r="A65" t="s">
        <v>90</v>
      </c>
    </row>
    <row r="66" spans="1:11">
      <c r="A66" s="132" t="s">
        <v>38</v>
      </c>
      <c r="B66" s="132" t="s">
        <v>43</v>
      </c>
      <c r="C66" s="132" t="s">
        <v>39</v>
      </c>
      <c r="D66" s="132" t="s">
        <v>44</v>
      </c>
      <c r="E66" s="132" t="s">
        <v>40</v>
      </c>
      <c r="F66" s="132" t="s">
        <v>41</v>
      </c>
      <c r="G66" s="132" t="s">
        <v>42</v>
      </c>
    </row>
    <row r="67" spans="1:11">
      <c r="A67" s="133">
        <v>1995</v>
      </c>
      <c r="B67" s="133" t="s">
        <v>23</v>
      </c>
      <c r="C67" s="133" t="s">
        <v>23</v>
      </c>
      <c r="D67" s="133" t="s">
        <v>23</v>
      </c>
      <c r="E67" s="133">
        <v>1</v>
      </c>
      <c r="F67" s="133">
        <v>1</v>
      </c>
      <c r="G67" s="133" t="s">
        <v>23</v>
      </c>
      <c r="H67" s="138">
        <f>SUM(E67:F67)</f>
        <v>2</v>
      </c>
      <c r="I67" s="138"/>
      <c r="J67" s="138"/>
    </row>
    <row r="68" spans="1:11">
      <c r="A68" s="133">
        <v>1996</v>
      </c>
      <c r="B68" s="133" t="s">
        <v>23</v>
      </c>
      <c r="C68" s="133">
        <v>8618</v>
      </c>
      <c r="D68" s="133" t="s">
        <v>23</v>
      </c>
      <c r="E68" s="133">
        <v>4005</v>
      </c>
      <c r="F68" s="133">
        <v>1004</v>
      </c>
      <c r="G68" s="133">
        <v>1</v>
      </c>
    </row>
    <row r="69" spans="1:11">
      <c r="A69" s="133">
        <v>1997</v>
      </c>
      <c r="B69" s="133" t="s">
        <v>23</v>
      </c>
      <c r="C69" s="133">
        <v>9170</v>
      </c>
      <c r="D69" s="133">
        <v>1</v>
      </c>
      <c r="E69" s="133">
        <v>4008</v>
      </c>
      <c r="F69" s="133">
        <v>953</v>
      </c>
      <c r="G69" s="133" t="s">
        <v>23</v>
      </c>
    </row>
    <row r="70" spans="1:11">
      <c r="A70" s="133">
        <v>1998</v>
      </c>
      <c r="B70" s="133" t="s">
        <v>23</v>
      </c>
      <c r="C70" s="133">
        <v>6929</v>
      </c>
      <c r="D70" s="133" t="s">
        <v>23</v>
      </c>
      <c r="E70" s="133">
        <v>3326</v>
      </c>
      <c r="F70" s="133">
        <v>814</v>
      </c>
      <c r="G70" s="133">
        <v>1</v>
      </c>
    </row>
    <row r="71" spans="1:11">
      <c r="A71" s="133">
        <v>1999</v>
      </c>
      <c r="B71" s="133" t="s">
        <v>23</v>
      </c>
      <c r="C71" s="133">
        <v>6277</v>
      </c>
      <c r="D71" s="133">
        <v>1</v>
      </c>
      <c r="E71" s="133">
        <v>2891</v>
      </c>
      <c r="F71" s="133">
        <v>873</v>
      </c>
      <c r="G71" s="133">
        <v>4</v>
      </c>
    </row>
    <row r="72" spans="1:11">
      <c r="A72" s="133">
        <v>2000</v>
      </c>
      <c r="B72" s="133" t="s">
        <v>23</v>
      </c>
      <c r="C72" s="133">
        <v>5847</v>
      </c>
      <c r="D72" s="133">
        <v>1</v>
      </c>
      <c r="E72" s="133">
        <v>2687</v>
      </c>
      <c r="F72" s="133">
        <v>646</v>
      </c>
      <c r="G72" s="133" t="s">
        <v>23</v>
      </c>
    </row>
    <row r="73" spans="1:11">
      <c r="A73" s="133">
        <v>2001</v>
      </c>
      <c r="B73" s="133" t="s">
        <v>23</v>
      </c>
      <c r="C73" s="133">
        <v>5206</v>
      </c>
      <c r="D73" s="133" t="s">
        <v>23</v>
      </c>
      <c r="E73" s="133">
        <v>2954</v>
      </c>
      <c r="F73" s="133">
        <v>950</v>
      </c>
      <c r="G73" s="133">
        <v>3</v>
      </c>
    </row>
    <row r="74" spans="1:11">
      <c r="A74" s="133">
        <v>2002</v>
      </c>
      <c r="B74" s="133" t="s">
        <v>23</v>
      </c>
      <c r="C74" s="133">
        <v>4353</v>
      </c>
      <c r="D74" s="133" t="s">
        <v>23</v>
      </c>
      <c r="E74" s="133">
        <v>2832</v>
      </c>
      <c r="F74" s="133">
        <v>1148</v>
      </c>
      <c r="G74" s="133">
        <v>2</v>
      </c>
    </row>
    <row r="75" spans="1:11">
      <c r="A75" s="133">
        <v>2003</v>
      </c>
      <c r="B75" s="133" t="s">
        <v>23</v>
      </c>
      <c r="C75" s="133">
        <v>1466</v>
      </c>
      <c r="D75" s="133" t="s">
        <v>23</v>
      </c>
      <c r="E75" s="133">
        <v>519</v>
      </c>
      <c r="F75" s="133">
        <v>286</v>
      </c>
      <c r="G75" s="133">
        <v>1</v>
      </c>
    </row>
    <row r="76" spans="1:11">
      <c r="A76" s="133">
        <v>2004</v>
      </c>
      <c r="B76" s="133">
        <v>1</v>
      </c>
      <c r="C76" s="133">
        <v>916</v>
      </c>
      <c r="D76" s="133">
        <v>6</v>
      </c>
      <c r="E76" s="133">
        <v>314</v>
      </c>
      <c r="F76" s="133">
        <v>211</v>
      </c>
      <c r="G76" s="133" t="s">
        <v>23</v>
      </c>
    </row>
    <row r="77" spans="1:11">
      <c r="A77" s="133">
        <v>2005</v>
      </c>
      <c r="B77" s="133">
        <v>1</v>
      </c>
      <c r="C77" s="133">
        <v>372</v>
      </c>
      <c r="D77" s="133">
        <v>2</v>
      </c>
      <c r="E77" s="133">
        <v>171</v>
      </c>
      <c r="F77" s="133">
        <v>49</v>
      </c>
      <c r="G77" s="133" t="s">
        <v>23</v>
      </c>
    </row>
    <row r="78" spans="1:11">
      <c r="A78" s="133">
        <v>2006</v>
      </c>
      <c r="B78" s="133" t="s">
        <v>23</v>
      </c>
      <c r="C78" s="133">
        <v>7</v>
      </c>
      <c r="D78" s="133" t="s">
        <v>23</v>
      </c>
      <c r="E78" s="133">
        <v>2</v>
      </c>
      <c r="F78" s="133">
        <v>4</v>
      </c>
      <c r="G78" s="133" t="s">
        <v>23</v>
      </c>
    </row>
    <row r="79" spans="1:11">
      <c r="A79" s="135">
        <f>SUM(B79:F79)</f>
        <v>79821</v>
      </c>
      <c r="B79" s="137">
        <f>SUM(B67:B78)</f>
        <v>2</v>
      </c>
      <c r="C79" s="134">
        <f>SUM(C67:C78)</f>
        <v>49161</v>
      </c>
      <c r="D79" s="134">
        <f>SUM(D67:D78)</f>
        <v>11</v>
      </c>
      <c r="E79" s="134">
        <f>SUM(E68:E78)</f>
        <v>23709</v>
      </c>
      <c r="F79" s="134">
        <f>SUM(F68:F78)</f>
        <v>6938</v>
      </c>
      <c r="G79" s="137">
        <f>SUM(G67:G78)</f>
        <v>12</v>
      </c>
      <c r="K79">
        <f>B79+H67+G79</f>
        <v>16</v>
      </c>
    </row>
    <row r="81" spans="1:4">
      <c r="A81" t="s">
        <v>91</v>
      </c>
    </row>
    <row r="82" spans="1:4">
      <c r="A82" s="132" t="s">
        <v>38</v>
      </c>
      <c r="B82" s="132" t="s">
        <v>39</v>
      </c>
      <c r="C82" s="132" t="s">
        <v>40</v>
      </c>
      <c r="D82" s="132" t="s">
        <v>41</v>
      </c>
    </row>
    <row r="83" spans="1:4">
      <c r="A83" s="133">
        <v>1996</v>
      </c>
      <c r="B83" s="133">
        <v>629</v>
      </c>
      <c r="C83" s="133">
        <v>283</v>
      </c>
      <c r="D83" s="133">
        <v>96</v>
      </c>
    </row>
    <row r="84" spans="1:4">
      <c r="A84" s="133">
        <v>1997</v>
      </c>
      <c r="B84" s="133">
        <v>505</v>
      </c>
      <c r="C84" s="133">
        <v>256</v>
      </c>
      <c r="D84" s="133">
        <v>64</v>
      </c>
    </row>
    <row r="85" spans="1:4">
      <c r="A85" s="133">
        <v>1998</v>
      </c>
      <c r="B85" s="133">
        <v>329</v>
      </c>
      <c r="C85" s="133">
        <v>169</v>
      </c>
      <c r="D85" s="133">
        <v>55</v>
      </c>
    </row>
    <row r="86" spans="1:4">
      <c r="A86" s="133">
        <v>1999</v>
      </c>
      <c r="B86" s="133">
        <v>288</v>
      </c>
      <c r="C86" s="133">
        <v>111</v>
      </c>
      <c r="D86" s="133">
        <v>31</v>
      </c>
    </row>
    <row r="87" spans="1:4">
      <c r="A87" s="133">
        <v>2000</v>
      </c>
      <c r="B87" s="133">
        <v>166</v>
      </c>
      <c r="C87" s="133">
        <v>63</v>
      </c>
      <c r="D87" s="133">
        <v>9</v>
      </c>
    </row>
    <row r="88" spans="1:4">
      <c r="A88" s="133">
        <v>2001</v>
      </c>
      <c r="B88" s="133">
        <v>144</v>
      </c>
      <c r="C88" s="133">
        <v>73</v>
      </c>
      <c r="D88" s="133">
        <v>20</v>
      </c>
    </row>
    <row r="89" spans="1:4">
      <c r="A89" s="133">
        <v>2002</v>
      </c>
      <c r="B89" s="133">
        <v>59</v>
      </c>
      <c r="C89" s="133">
        <v>33</v>
      </c>
      <c r="D89" s="133">
        <v>26</v>
      </c>
    </row>
    <row r="90" spans="1:4">
      <c r="A90" s="133">
        <v>2003</v>
      </c>
      <c r="B90" s="133">
        <v>40</v>
      </c>
      <c r="C90" s="133">
        <v>8</v>
      </c>
      <c r="D90" s="133">
        <v>2</v>
      </c>
    </row>
    <row r="91" spans="1:4">
      <c r="A91" s="133">
        <v>2004</v>
      </c>
      <c r="B91" s="133">
        <v>29</v>
      </c>
      <c r="C91" s="133">
        <v>11</v>
      </c>
      <c r="D91" s="133">
        <v>11</v>
      </c>
    </row>
    <row r="92" spans="1:4">
      <c r="A92" s="133">
        <v>2005</v>
      </c>
      <c r="B92" s="133">
        <v>10</v>
      </c>
      <c r="C92" s="133">
        <v>5</v>
      </c>
      <c r="D92" s="133">
        <v>1</v>
      </c>
    </row>
    <row r="93" spans="1:4">
      <c r="A93" s="133">
        <v>2006</v>
      </c>
      <c r="B93" s="133" t="s">
        <v>23</v>
      </c>
      <c r="C93" s="133">
        <v>2</v>
      </c>
      <c r="D93" s="133" t="s">
        <v>23</v>
      </c>
    </row>
    <row r="94" spans="1:4">
      <c r="A94" s="136">
        <f>SUM(B94:D94)</f>
        <v>3528</v>
      </c>
      <c r="B94">
        <f>SUM(B83:B93)</f>
        <v>2199</v>
      </c>
      <c r="C94">
        <f>SUM(C83:C93)</f>
        <v>1014</v>
      </c>
      <c r="D94">
        <f>SUM(D83:D93)</f>
        <v>315</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3">
    <pageSetUpPr fitToPage="1"/>
  </sheetPr>
  <dimension ref="A1:X26"/>
  <sheetViews>
    <sheetView zoomScale="85" zoomScaleNormal="85" workbookViewId="0"/>
  </sheetViews>
  <sheetFormatPr defaultRowHeight="12.75"/>
  <cols>
    <col min="1" max="1" width="12.28515625" style="37" customWidth="1"/>
    <col min="2" max="2" width="8.7109375" style="174" customWidth="1"/>
    <col min="3" max="3" width="12" style="174" customWidth="1"/>
    <col min="4" max="4" width="12.28515625" style="174" customWidth="1"/>
    <col min="5" max="5" width="8.140625" style="174" customWidth="1"/>
    <col min="6" max="6" width="11.7109375" style="174" bestFit="1" customWidth="1"/>
    <col min="7" max="7" width="12.28515625" style="174" customWidth="1"/>
    <col min="8" max="8" width="9.28515625" style="174" customWidth="1"/>
    <col min="9" max="9" width="9.7109375" style="174" customWidth="1"/>
    <col min="10" max="10" width="12.28515625" style="174" customWidth="1"/>
    <col min="11" max="11" width="8.28515625" style="174" customWidth="1"/>
    <col min="12" max="12" width="10.42578125" style="174" customWidth="1"/>
    <col min="13" max="13" width="12.28515625" style="174" customWidth="1"/>
    <col min="14" max="14" width="8.28515625" style="174" customWidth="1"/>
    <col min="15" max="15" width="10" style="174" customWidth="1"/>
    <col min="16" max="16" width="12.28515625" style="174" customWidth="1"/>
    <col min="17" max="17" width="8.5703125" style="37" customWidth="1"/>
    <col min="18" max="18" width="9.42578125" style="37" bestFit="1" customWidth="1"/>
    <col min="19" max="19" width="12.28515625" style="37" customWidth="1"/>
    <col min="20" max="20" width="9.140625" style="37" customWidth="1"/>
    <col min="21" max="21" width="12.140625" style="37" customWidth="1"/>
    <col min="22" max="22" width="12.28515625" style="37" customWidth="1"/>
    <col min="23" max="16384" width="9.140625" style="37"/>
  </cols>
  <sheetData>
    <row r="1" spans="1:22" ht="26.25">
      <c r="A1" s="219" t="s">
        <v>355</v>
      </c>
    </row>
    <row r="2" spans="1:22" ht="18">
      <c r="A2" s="32" t="s">
        <v>177</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4.25" customHeight="1">
      <c r="A4" s="591" t="s">
        <v>368</v>
      </c>
      <c r="B4" s="591"/>
      <c r="C4" s="591"/>
      <c r="D4" s="591"/>
      <c r="E4" s="591"/>
      <c r="F4" s="591"/>
      <c r="G4" s="591"/>
      <c r="H4" s="591"/>
      <c r="I4" s="591"/>
      <c r="J4" s="591"/>
      <c r="K4" s="591"/>
      <c r="L4" s="591"/>
      <c r="M4" s="591"/>
      <c r="N4" s="591"/>
      <c r="O4" s="591"/>
      <c r="P4" s="216"/>
    </row>
    <row r="5" spans="1:22" ht="17.25" customHeight="1">
      <c r="A5" s="591"/>
      <c r="B5" s="591"/>
      <c r="C5" s="591"/>
      <c r="D5" s="591"/>
      <c r="E5" s="591"/>
      <c r="F5" s="591"/>
      <c r="G5" s="591"/>
      <c r="H5" s="591"/>
      <c r="I5" s="591"/>
      <c r="J5" s="591"/>
      <c r="K5" s="591"/>
      <c r="L5" s="591"/>
      <c r="M5" s="591"/>
      <c r="N5" s="591"/>
      <c r="O5" s="591"/>
      <c r="P5" s="216"/>
    </row>
    <row r="6" spans="1:22" ht="17.25" customHeight="1">
      <c r="A6" s="591"/>
      <c r="B6" s="591"/>
      <c r="C6" s="591"/>
      <c r="D6" s="591"/>
      <c r="E6" s="591"/>
      <c r="F6" s="591"/>
      <c r="G6" s="591"/>
      <c r="H6" s="591"/>
      <c r="I6" s="591"/>
      <c r="J6" s="591"/>
      <c r="K6" s="591"/>
      <c r="L6" s="591"/>
      <c r="M6" s="591"/>
      <c r="N6" s="591"/>
      <c r="O6" s="591"/>
      <c r="P6" s="216"/>
    </row>
    <row r="7" spans="1:22" ht="15" thickBot="1">
      <c r="A7" s="33"/>
      <c r="B7" s="96"/>
      <c r="C7" s="96"/>
      <c r="D7" s="96"/>
      <c r="E7" s="96"/>
      <c r="F7" s="96"/>
      <c r="G7" s="96"/>
      <c r="H7" s="96"/>
      <c r="I7" s="96"/>
      <c r="J7" s="96"/>
      <c r="K7" s="96"/>
      <c r="L7" s="96"/>
      <c r="M7" s="96"/>
      <c r="N7" s="96"/>
      <c r="O7" s="96"/>
      <c r="P7" s="96"/>
    </row>
    <row r="8" spans="1:22" ht="13.5" customHeight="1" thickBot="1">
      <c r="A8" s="614" t="s">
        <v>7</v>
      </c>
      <c r="B8" s="617" t="s">
        <v>12</v>
      </c>
      <c r="C8" s="593"/>
      <c r="D8" s="594"/>
      <c r="E8" s="617" t="s">
        <v>101</v>
      </c>
      <c r="F8" s="593"/>
      <c r="G8" s="594"/>
      <c r="H8" s="617" t="s">
        <v>103</v>
      </c>
      <c r="I8" s="593"/>
      <c r="J8" s="594"/>
      <c r="K8" s="617" t="s">
        <v>100</v>
      </c>
      <c r="L8" s="593"/>
      <c r="M8" s="594"/>
      <c r="N8" s="617" t="s">
        <v>102</v>
      </c>
      <c r="O8" s="593"/>
      <c r="P8" s="594"/>
      <c r="Q8" s="617" t="s">
        <v>104</v>
      </c>
      <c r="R8" s="593"/>
      <c r="S8" s="594"/>
      <c r="T8" s="617" t="s">
        <v>6</v>
      </c>
      <c r="U8" s="593"/>
      <c r="V8" s="594"/>
    </row>
    <row r="9" spans="1:22" ht="39" thickBot="1">
      <c r="A9" s="615"/>
      <c r="B9" s="222" t="s">
        <v>130</v>
      </c>
      <c r="C9" s="223" t="s">
        <v>126</v>
      </c>
      <c r="D9" s="224" t="s">
        <v>143</v>
      </c>
      <c r="E9" s="222" t="s">
        <v>130</v>
      </c>
      <c r="F9" s="223" t="s">
        <v>126</v>
      </c>
      <c r="G9" s="224" t="s">
        <v>143</v>
      </c>
      <c r="H9" s="222" t="s">
        <v>130</v>
      </c>
      <c r="I9" s="223" t="s">
        <v>126</v>
      </c>
      <c r="J9" s="224" t="s">
        <v>143</v>
      </c>
      <c r="K9" s="222" t="s">
        <v>130</v>
      </c>
      <c r="L9" s="223" t="s">
        <v>126</v>
      </c>
      <c r="M9" s="224" t="s">
        <v>143</v>
      </c>
      <c r="N9" s="222" t="s">
        <v>130</v>
      </c>
      <c r="O9" s="223" t="s">
        <v>126</v>
      </c>
      <c r="P9" s="224" t="s">
        <v>143</v>
      </c>
      <c r="Q9" s="222" t="s">
        <v>130</v>
      </c>
      <c r="R9" s="223" t="s">
        <v>126</v>
      </c>
      <c r="S9" s="224" t="s">
        <v>143</v>
      </c>
      <c r="T9" s="222" t="s">
        <v>130</v>
      </c>
      <c r="U9" s="223" t="s">
        <v>126</v>
      </c>
      <c r="V9" s="224" t="s">
        <v>143</v>
      </c>
    </row>
    <row r="10" spans="1:22">
      <c r="A10" s="314">
        <v>2003</v>
      </c>
      <c r="B10" s="249">
        <v>1518</v>
      </c>
      <c r="C10" s="249">
        <v>86254</v>
      </c>
      <c r="D10" s="40">
        <f t="shared" ref="D10:D25" si="0">IF(C10=0, "NA", B10/C10)</f>
        <v>1.7599183805968418E-2</v>
      </c>
      <c r="E10" s="249">
        <v>1369</v>
      </c>
      <c r="F10" s="249">
        <v>74335</v>
      </c>
      <c r="G10" s="40">
        <f t="shared" ref="G10:G25" si="1">IF(F10=0, "NA", E10/F10)</f>
        <v>1.8416627429878252E-2</v>
      </c>
      <c r="H10" s="249"/>
      <c r="I10" s="249"/>
      <c r="J10" s="40"/>
      <c r="K10" s="249">
        <v>7</v>
      </c>
      <c r="L10" s="249">
        <v>345</v>
      </c>
      <c r="M10" s="40">
        <f t="shared" ref="M10:M25" si="2">IF(L10=0, "NA", K10/L10)</f>
        <v>2.0289855072463767E-2</v>
      </c>
      <c r="N10" s="249"/>
      <c r="O10" s="249"/>
      <c r="P10" s="296"/>
      <c r="Q10" s="249"/>
      <c r="R10" s="249"/>
      <c r="S10" s="40"/>
      <c r="T10" s="220">
        <f>SUM(Q10,N10,K10,H10,E10,B10)</f>
        <v>2894</v>
      </c>
      <c r="U10" s="249">
        <f>SUM(R10,O10,L10,I10,F10,C10)</f>
        <v>160934</v>
      </c>
      <c r="V10" s="40">
        <f t="shared" ref="V10:V25" si="3">IF(U10=0, "NA", T10/U10)</f>
        <v>1.7982526998645408E-2</v>
      </c>
    </row>
    <row r="11" spans="1:22">
      <c r="A11" s="314">
        <v>2004</v>
      </c>
      <c r="B11" s="248">
        <v>1833</v>
      </c>
      <c r="C11" s="248">
        <v>93890</v>
      </c>
      <c r="D11" s="34">
        <f t="shared" si="0"/>
        <v>1.9522845883480668E-2</v>
      </c>
      <c r="E11" s="248">
        <v>2021</v>
      </c>
      <c r="F11" s="248">
        <v>101738</v>
      </c>
      <c r="G11" s="34">
        <f t="shared" si="1"/>
        <v>1.9864750633981403E-2</v>
      </c>
      <c r="H11" s="248"/>
      <c r="I11" s="248"/>
      <c r="J11" s="34"/>
      <c r="K11" s="248">
        <v>5</v>
      </c>
      <c r="L11" s="248">
        <v>162</v>
      </c>
      <c r="M11" s="34">
        <f t="shared" si="2"/>
        <v>3.0864197530864196E-2</v>
      </c>
      <c r="N11" s="248">
        <v>1</v>
      </c>
      <c r="O11" s="248">
        <v>4</v>
      </c>
      <c r="P11" s="34">
        <f t="shared" ref="P11:P24" si="4">IF(O11=0, "NA", N11/O11)</f>
        <v>0.25</v>
      </c>
      <c r="Q11" s="248"/>
      <c r="R11" s="248"/>
      <c r="S11" s="34"/>
      <c r="T11" s="221">
        <f t="shared" ref="T11:U25" si="5">SUM(Q11,N11,K11,H11,E11,B11)</f>
        <v>3860</v>
      </c>
      <c r="U11" s="248">
        <f t="shared" si="5"/>
        <v>195794</v>
      </c>
      <c r="V11" s="34">
        <f t="shared" si="3"/>
        <v>1.9714597995852783E-2</v>
      </c>
    </row>
    <row r="12" spans="1:22">
      <c r="A12" s="314">
        <v>2005</v>
      </c>
      <c r="B12" s="248">
        <v>1946</v>
      </c>
      <c r="C12" s="248">
        <v>109684</v>
      </c>
      <c r="D12" s="34">
        <f t="shared" si="0"/>
        <v>1.7741876663870757E-2</v>
      </c>
      <c r="E12" s="248">
        <v>1911</v>
      </c>
      <c r="F12" s="248">
        <v>107687</v>
      </c>
      <c r="G12" s="34">
        <f t="shared" si="1"/>
        <v>1.7745874618106179E-2</v>
      </c>
      <c r="H12" s="248"/>
      <c r="I12" s="248"/>
      <c r="J12" s="34"/>
      <c r="K12" s="248">
        <v>5</v>
      </c>
      <c r="L12" s="248">
        <v>272</v>
      </c>
      <c r="M12" s="34">
        <f t="shared" si="2"/>
        <v>1.8382352941176471E-2</v>
      </c>
      <c r="N12" s="248">
        <v>0</v>
      </c>
      <c r="O12" s="248">
        <v>31</v>
      </c>
      <c r="P12" s="34">
        <f t="shared" si="4"/>
        <v>0</v>
      </c>
      <c r="Q12" s="248"/>
      <c r="R12" s="248"/>
      <c r="S12" s="34"/>
      <c r="T12" s="221">
        <f t="shared" si="5"/>
        <v>3862</v>
      </c>
      <c r="U12" s="248">
        <f t="shared" si="5"/>
        <v>217674</v>
      </c>
      <c r="V12" s="34">
        <f t="shared" si="3"/>
        <v>1.7742128136571202E-2</v>
      </c>
    </row>
    <row r="13" spans="1:22">
      <c r="A13" s="314">
        <v>2006</v>
      </c>
      <c r="B13" s="248">
        <v>2013</v>
      </c>
      <c r="C13" s="248">
        <v>110399</v>
      </c>
      <c r="D13" s="34">
        <f t="shared" si="0"/>
        <v>1.823386081395665E-2</v>
      </c>
      <c r="E13" s="248">
        <v>2084</v>
      </c>
      <c r="F13" s="248">
        <v>108098</v>
      </c>
      <c r="G13" s="34">
        <f t="shared" si="1"/>
        <v>1.9278802568040113E-2</v>
      </c>
      <c r="H13" s="248"/>
      <c r="I13" s="248"/>
      <c r="J13" s="34"/>
      <c r="K13" s="248">
        <v>7</v>
      </c>
      <c r="L13" s="248">
        <v>246</v>
      </c>
      <c r="M13" s="34">
        <f t="shared" si="2"/>
        <v>2.8455284552845527E-2</v>
      </c>
      <c r="N13" s="248">
        <v>0</v>
      </c>
      <c r="O13" s="248">
        <v>38</v>
      </c>
      <c r="P13" s="34">
        <f t="shared" si="4"/>
        <v>0</v>
      </c>
      <c r="Q13" s="248"/>
      <c r="R13" s="248"/>
      <c r="S13" s="34"/>
      <c r="T13" s="221">
        <f t="shared" si="5"/>
        <v>4104</v>
      </c>
      <c r="U13" s="248">
        <f t="shared" si="5"/>
        <v>218781</v>
      </c>
      <c r="V13" s="34">
        <f t="shared" si="3"/>
        <v>1.875848451190917E-2</v>
      </c>
    </row>
    <row r="14" spans="1:22">
      <c r="A14" s="314">
        <v>2007</v>
      </c>
      <c r="B14" s="248">
        <v>2013</v>
      </c>
      <c r="C14" s="248">
        <v>130542</v>
      </c>
      <c r="D14" s="34">
        <f t="shared" si="0"/>
        <v>1.5420324493266534E-2</v>
      </c>
      <c r="E14" s="248">
        <v>1987</v>
      </c>
      <c r="F14" s="248">
        <v>109126</v>
      </c>
      <c r="G14" s="34">
        <f t="shared" si="1"/>
        <v>1.8208309660392573E-2</v>
      </c>
      <c r="H14" s="248"/>
      <c r="I14" s="248"/>
      <c r="J14" s="34"/>
      <c r="K14" s="248">
        <v>0</v>
      </c>
      <c r="L14" s="248">
        <v>29</v>
      </c>
      <c r="M14" s="34">
        <f t="shared" si="2"/>
        <v>0</v>
      </c>
      <c r="N14" s="248">
        <v>3</v>
      </c>
      <c r="O14" s="248">
        <v>53</v>
      </c>
      <c r="P14" s="34">
        <f t="shared" si="4"/>
        <v>5.6603773584905662E-2</v>
      </c>
      <c r="Q14" s="248">
        <v>42</v>
      </c>
      <c r="R14" s="248">
        <v>2268</v>
      </c>
      <c r="S14" s="34">
        <f t="shared" ref="S14:S25" si="6">IF(R14=0, "NA", Q14/R14)</f>
        <v>1.8518518518518517E-2</v>
      </c>
      <c r="T14" s="221">
        <f t="shared" si="5"/>
        <v>4045</v>
      </c>
      <c r="U14" s="248">
        <f t="shared" si="5"/>
        <v>242018</v>
      </c>
      <c r="V14" s="34">
        <f t="shared" si="3"/>
        <v>1.6713632870282377E-2</v>
      </c>
    </row>
    <row r="15" spans="1:22">
      <c r="A15" s="314">
        <v>2008</v>
      </c>
      <c r="B15" s="248">
        <v>1653</v>
      </c>
      <c r="C15" s="248">
        <v>124192</v>
      </c>
      <c r="D15" s="34">
        <f t="shared" si="0"/>
        <v>1.3310036073177016E-2</v>
      </c>
      <c r="E15" s="248">
        <v>1645</v>
      </c>
      <c r="F15" s="248">
        <v>116293</v>
      </c>
      <c r="G15" s="34">
        <f t="shared" si="1"/>
        <v>1.4145305392413989E-2</v>
      </c>
      <c r="H15" s="248">
        <v>144</v>
      </c>
      <c r="I15" s="248">
        <v>9525</v>
      </c>
      <c r="J15" s="34">
        <f t="shared" ref="J15:J25" si="7">IF(I15=0, "NA", H15/I15)</f>
        <v>1.5118110236220473E-2</v>
      </c>
      <c r="K15" s="248">
        <v>1</v>
      </c>
      <c r="L15" s="248">
        <v>30</v>
      </c>
      <c r="M15" s="34">
        <f t="shared" si="2"/>
        <v>3.3333333333333333E-2</v>
      </c>
      <c r="N15" s="248">
        <v>0</v>
      </c>
      <c r="O15" s="248">
        <v>72</v>
      </c>
      <c r="P15" s="34">
        <f t="shared" si="4"/>
        <v>0</v>
      </c>
      <c r="Q15" s="248">
        <v>56</v>
      </c>
      <c r="R15" s="248">
        <v>2634</v>
      </c>
      <c r="S15" s="34">
        <f t="shared" si="6"/>
        <v>2.1260440394836749E-2</v>
      </c>
      <c r="T15" s="221">
        <f t="shared" si="5"/>
        <v>3499</v>
      </c>
      <c r="U15" s="248">
        <f t="shared" si="5"/>
        <v>252746</v>
      </c>
      <c r="V15" s="34">
        <f t="shared" si="3"/>
        <v>1.384393818299795E-2</v>
      </c>
    </row>
    <row r="16" spans="1:22">
      <c r="A16" s="314">
        <v>2009</v>
      </c>
      <c r="B16" s="248">
        <v>1093</v>
      </c>
      <c r="C16" s="248">
        <v>112764</v>
      </c>
      <c r="D16" s="34">
        <f t="shared" si="0"/>
        <v>9.6928097619807738E-3</v>
      </c>
      <c r="E16" s="248">
        <v>1081</v>
      </c>
      <c r="F16" s="248">
        <v>78637</v>
      </c>
      <c r="G16" s="34">
        <f t="shared" si="1"/>
        <v>1.3746709564200059E-2</v>
      </c>
      <c r="H16" s="248">
        <v>102</v>
      </c>
      <c r="I16" s="248">
        <v>6312</v>
      </c>
      <c r="J16" s="34">
        <f t="shared" si="7"/>
        <v>1.6159695817490494E-2</v>
      </c>
      <c r="K16" s="248">
        <v>3</v>
      </c>
      <c r="L16" s="248">
        <v>251</v>
      </c>
      <c r="M16" s="34">
        <f t="shared" si="2"/>
        <v>1.1952191235059761E-2</v>
      </c>
      <c r="N16" s="248">
        <v>3</v>
      </c>
      <c r="O16" s="248">
        <v>157</v>
      </c>
      <c r="P16" s="34">
        <f t="shared" si="4"/>
        <v>1.9108280254777069E-2</v>
      </c>
      <c r="Q16" s="248">
        <v>11</v>
      </c>
      <c r="R16" s="248">
        <v>948</v>
      </c>
      <c r="S16" s="34">
        <f t="shared" si="6"/>
        <v>1.1603375527426161E-2</v>
      </c>
      <c r="T16" s="221">
        <f t="shared" si="5"/>
        <v>2293</v>
      </c>
      <c r="U16" s="248">
        <f t="shared" si="5"/>
        <v>199069</v>
      </c>
      <c r="V16" s="34">
        <f t="shared" si="3"/>
        <v>1.151861917224681E-2</v>
      </c>
    </row>
    <row r="17" spans="1:24">
      <c r="A17" s="314">
        <v>2010</v>
      </c>
      <c r="B17" s="248">
        <v>1028</v>
      </c>
      <c r="C17" s="248">
        <v>131114</v>
      </c>
      <c r="D17" s="34">
        <f t="shared" si="0"/>
        <v>7.840505209207255E-3</v>
      </c>
      <c r="E17" s="248">
        <v>1209</v>
      </c>
      <c r="F17" s="248">
        <v>111975</v>
      </c>
      <c r="G17" s="34">
        <f t="shared" si="1"/>
        <v>1.0797052913596785E-2</v>
      </c>
      <c r="H17" s="248">
        <v>99</v>
      </c>
      <c r="I17" s="248">
        <v>6130</v>
      </c>
      <c r="J17" s="34">
        <f t="shared" si="7"/>
        <v>1.6150081566068515E-2</v>
      </c>
      <c r="K17" s="248">
        <v>11</v>
      </c>
      <c r="L17" s="248">
        <v>537</v>
      </c>
      <c r="M17" s="34">
        <f t="shared" si="2"/>
        <v>2.0484171322160148E-2</v>
      </c>
      <c r="N17" s="248">
        <v>2</v>
      </c>
      <c r="O17" s="248">
        <v>249</v>
      </c>
      <c r="P17" s="34">
        <f t="shared" si="4"/>
        <v>8.0321285140562242E-3</v>
      </c>
      <c r="Q17" s="248">
        <v>19</v>
      </c>
      <c r="R17" s="248">
        <v>980</v>
      </c>
      <c r="S17" s="34">
        <f t="shared" si="6"/>
        <v>1.9387755102040816E-2</v>
      </c>
      <c r="T17" s="221">
        <f t="shared" si="5"/>
        <v>2368</v>
      </c>
      <c r="U17" s="248">
        <f t="shared" si="5"/>
        <v>250985</v>
      </c>
      <c r="V17" s="34">
        <f t="shared" si="3"/>
        <v>9.4348267824770401E-3</v>
      </c>
      <c r="X17" s="290"/>
    </row>
    <row r="18" spans="1:24">
      <c r="A18" s="314">
        <v>2011</v>
      </c>
      <c r="B18" s="248">
        <v>817</v>
      </c>
      <c r="C18" s="248">
        <v>122763</v>
      </c>
      <c r="D18" s="34">
        <f t="shared" si="0"/>
        <v>6.6550996635794174E-3</v>
      </c>
      <c r="E18" s="248">
        <v>1286</v>
      </c>
      <c r="F18" s="248">
        <v>140478</v>
      </c>
      <c r="G18" s="34">
        <f t="shared" si="1"/>
        <v>9.1544583493500756E-3</v>
      </c>
      <c r="H18" s="248">
        <v>114</v>
      </c>
      <c r="I18" s="248">
        <v>9936</v>
      </c>
      <c r="J18" s="34">
        <f t="shared" si="7"/>
        <v>1.1473429951690822E-2</v>
      </c>
      <c r="K18" s="248">
        <v>7</v>
      </c>
      <c r="L18" s="248">
        <v>538</v>
      </c>
      <c r="M18" s="34">
        <f t="shared" si="2"/>
        <v>1.3011152416356878E-2</v>
      </c>
      <c r="N18" s="248">
        <v>9</v>
      </c>
      <c r="O18" s="248">
        <v>454</v>
      </c>
      <c r="P18" s="34">
        <f t="shared" si="4"/>
        <v>1.9823788546255508E-2</v>
      </c>
      <c r="Q18" s="248">
        <v>75</v>
      </c>
      <c r="R18" s="248">
        <v>2790</v>
      </c>
      <c r="S18" s="34">
        <f t="shared" si="6"/>
        <v>2.6881720430107527E-2</v>
      </c>
      <c r="T18" s="221">
        <f t="shared" si="5"/>
        <v>2308</v>
      </c>
      <c r="U18" s="248">
        <f t="shared" si="5"/>
        <v>276959</v>
      </c>
      <c r="V18" s="34">
        <f t="shared" si="3"/>
        <v>8.3333634220227534E-3</v>
      </c>
    </row>
    <row r="19" spans="1:24">
      <c r="A19" s="314">
        <v>2012</v>
      </c>
      <c r="B19" s="248">
        <v>904</v>
      </c>
      <c r="C19" s="248">
        <v>149643</v>
      </c>
      <c r="D19" s="34">
        <f t="shared" si="0"/>
        <v>6.0410443522249625E-3</v>
      </c>
      <c r="E19" s="248">
        <v>1076</v>
      </c>
      <c r="F19" s="248">
        <v>135211</v>
      </c>
      <c r="G19" s="34">
        <f t="shared" si="1"/>
        <v>7.9579324167412414E-3</v>
      </c>
      <c r="H19" s="248">
        <v>49</v>
      </c>
      <c r="I19" s="248">
        <v>10078</v>
      </c>
      <c r="J19" s="34">
        <f t="shared" si="7"/>
        <v>4.8620758086922004E-3</v>
      </c>
      <c r="K19" s="248">
        <v>9</v>
      </c>
      <c r="L19" s="248">
        <v>695</v>
      </c>
      <c r="M19" s="34">
        <f t="shared" si="2"/>
        <v>1.2949640287769784E-2</v>
      </c>
      <c r="N19" s="248">
        <v>6</v>
      </c>
      <c r="O19" s="248">
        <v>705</v>
      </c>
      <c r="P19" s="34">
        <f t="shared" si="4"/>
        <v>8.5106382978723406E-3</v>
      </c>
      <c r="Q19" s="248">
        <v>63</v>
      </c>
      <c r="R19" s="248">
        <v>2429</v>
      </c>
      <c r="S19" s="34">
        <f t="shared" si="6"/>
        <v>2.5936599423631124E-2</v>
      </c>
      <c r="T19" s="221">
        <f t="shared" si="5"/>
        <v>2107</v>
      </c>
      <c r="U19" s="248">
        <f t="shared" si="5"/>
        <v>298761</v>
      </c>
      <c r="V19" s="34">
        <f t="shared" si="3"/>
        <v>7.0524599931048567E-3</v>
      </c>
    </row>
    <row r="20" spans="1:24">
      <c r="A20" s="314">
        <v>2013</v>
      </c>
      <c r="B20" s="248">
        <v>795</v>
      </c>
      <c r="C20" s="248">
        <v>157927</v>
      </c>
      <c r="D20" s="34">
        <f t="shared" si="0"/>
        <v>5.0339713918455993E-3</v>
      </c>
      <c r="E20" s="248">
        <v>897</v>
      </c>
      <c r="F20" s="248">
        <v>154047</v>
      </c>
      <c r="G20" s="34">
        <f t="shared" si="1"/>
        <v>5.8228982063915557E-3</v>
      </c>
      <c r="H20" s="248">
        <v>54</v>
      </c>
      <c r="I20" s="248">
        <v>9205</v>
      </c>
      <c r="J20" s="34">
        <f t="shared" si="7"/>
        <v>5.8663769690385659E-3</v>
      </c>
      <c r="K20" s="248">
        <v>8</v>
      </c>
      <c r="L20" s="248">
        <v>695</v>
      </c>
      <c r="M20" s="34">
        <f t="shared" si="2"/>
        <v>1.1510791366906475E-2</v>
      </c>
      <c r="N20" s="248">
        <v>8</v>
      </c>
      <c r="O20" s="248">
        <v>577</v>
      </c>
      <c r="P20" s="34">
        <f t="shared" si="4"/>
        <v>1.3864818024263431E-2</v>
      </c>
      <c r="Q20" s="248">
        <v>29</v>
      </c>
      <c r="R20" s="248">
        <v>2080</v>
      </c>
      <c r="S20" s="34">
        <f t="shared" si="6"/>
        <v>1.3942307692307693E-2</v>
      </c>
      <c r="T20" s="221">
        <f t="shared" si="5"/>
        <v>1791</v>
      </c>
      <c r="U20" s="248">
        <f t="shared" si="5"/>
        <v>324531</v>
      </c>
      <c r="V20" s="34">
        <f t="shared" si="3"/>
        <v>5.5187331872764084E-3</v>
      </c>
    </row>
    <row r="21" spans="1:24">
      <c r="A21" s="314">
        <v>2014</v>
      </c>
      <c r="B21" s="248">
        <v>514</v>
      </c>
      <c r="C21" s="248">
        <v>146546</v>
      </c>
      <c r="D21" s="34">
        <f t="shared" si="0"/>
        <v>3.5074311137799734E-3</v>
      </c>
      <c r="E21" s="248">
        <v>836</v>
      </c>
      <c r="F21" s="248">
        <v>183053</v>
      </c>
      <c r="G21" s="34">
        <f t="shared" si="1"/>
        <v>4.566983332695995E-3</v>
      </c>
      <c r="H21" s="248">
        <v>36</v>
      </c>
      <c r="I21" s="248">
        <v>10681</v>
      </c>
      <c r="J21" s="34">
        <f t="shared" si="7"/>
        <v>3.3704709296882313E-3</v>
      </c>
      <c r="K21" s="248">
        <v>18</v>
      </c>
      <c r="L21" s="248">
        <v>1559</v>
      </c>
      <c r="M21" s="34">
        <f t="shared" si="2"/>
        <v>1.1545862732520847E-2</v>
      </c>
      <c r="N21" s="248">
        <v>19</v>
      </c>
      <c r="O21" s="248">
        <v>1284</v>
      </c>
      <c r="P21" s="34">
        <f t="shared" si="4"/>
        <v>1.4797507788161994E-2</v>
      </c>
      <c r="Q21" s="248">
        <v>58</v>
      </c>
      <c r="R21" s="248">
        <v>2032</v>
      </c>
      <c r="S21" s="34">
        <f t="shared" si="6"/>
        <v>2.8543307086614175E-2</v>
      </c>
      <c r="T21" s="221">
        <f t="shared" si="5"/>
        <v>1481</v>
      </c>
      <c r="U21" s="248">
        <f t="shared" si="5"/>
        <v>345155</v>
      </c>
      <c r="V21" s="34">
        <f t="shared" si="3"/>
        <v>4.2908258608451277E-3</v>
      </c>
    </row>
    <row r="22" spans="1:24">
      <c r="A22" s="314">
        <v>2015</v>
      </c>
      <c r="B22" s="248">
        <v>333</v>
      </c>
      <c r="C22" s="248">
        <v>148422</v>
      </c>
      <c r="D22" s="34">
        <f t="shared" si="0"/>
        <v>2.2436027004082951E-3</v>
      </c>
      <c r="E22" s="248">
        <v>561</v>
      </c>
      <c r="F22" s="248">
        <v>209146</v>
      </c>
      <c r="G22" s="34">
        <f t="shared" si="1"/>
        <v>2.6823367408413262E-3</v>
      </c>
      <c r="H22" s="248">
        <v>70</v>
      </c>
      <c r="I22" s="248">
        <v>16171</v>
      </c>
      <c r="J22" s="34">
        <f t="shared" si="7"/>
        <v>4.3287366272957766E-3</v>
      </c>
      <c r="K22" s="248">
        <v>2</v>
      </c>
      <c r="L22" s="248">
        <v>886</v>
      </c>
      <c r="M22" s="34">
        <f t="shared" si="2"/>
        <v>2.257336343115124E-3</v>
      </c>
      <c r="N22" s="248">
        <v>11</v>
      </c>
      <c r="O22" s="248">
        <v>1279</v>
      </c>
      <c r="P22" s="34">
        <f t="shared" si="4"/>
        <v>8.6004691164972627E-3</v>
      </c>
      <c r="Q22" s="248">
        <v>65</v>
      </c>
      <c r="R22" s="248">
        <v>3961</v>
      </c>
      <c r="S22" s="34">
        <f t="shared" si="6"/>
        <v>1.6409997475385005E-2</v>
      </c>
      <c r="T22" s="221">
        <f t="shared" si="5"/>
        <v>1042</v>
      </c>
      <c r="U22" s="248">
        <f t="shared" si="5"/>
        <v>379865</v>
      </c>
      <c r="V22" s="34">
        <f t="shared" si="3"/>
        <v>2.7430797783423058E-3</v>
      </c>
    </row>
    <row r="23" spans="1:24">
      <c r="A23" s="314">
        <v>2016</v>
      </c>
      <c r="B23" s="248">
        <v>254</v>
      </c>
      <c r="C23" s="248">
        <v>122411</v>
      </c>
      <c r="D23" s="34">
        <f t="shared" si="0"/>
        <v>2.0749769220086431E-3</v>
      </c>
      <c r="E23" s="248">
        <v>406</v>
      </c>
      <c r="F23" s="248">
        <v>205521</v>
      </c>
      <c r="G23" s="34">
        <f t="shared" si="1"/>
        <v>1.9754672271933282E-3</v>
      </c>
      <c r="H23" s="248">
        <v>18</v>
      </c>
      <c r="I23" s="248">
        <v>13638</v>
      </c>
      <c r="J23" s="34">
        <f t="shared" si="7"/>
        <v>1.3198416190057193E-3</v>
      </c>
      <c r="K23" s="248">
        <v>1</v>
      </c>
      <c r="L23" s="248">
        <v>133</v>
      </c>
      <c r="M23" s="34">
        <f t="shared" si="2"/>
        <v>7.5187969924812026E-3</v>
      </c>
      <c r="N23" s="248">
        <v>19</v>
      </c>
      <c r="O23" s="248">
        <v>663</v>
      </c>
      <c r="P23" s="34">
        <f t="shared" si="4"/>
        <v>2.8657616892911009E-2</v>
      </c>
      <c r="Q23" s="248">
        <v>41</v>
      </c>
      <c r="R23" s="248">
        <v>2907</v>
      </c>
      <c r="S23" s="34">
        <f t="shared" si="6"/>
        <v>1.410388716890265E-2</v>
      </c>
      <c r="T23" s="221">
        <f t="shared" si="5"/>
        <v>739</v>
      </c>
      <c r="U23" s="248">
        <f t="shared" si="5"/>
        <v>345273</v>
      </c>
      <c r="V23" s="34">
        <f t="shared" si="3"/>
        <v>2.1403353288557171E-3</v>
      </c>
    </row>
    <row r="24" spans="1:24">
      <c r="A24" s="314">
        <v>2017</v>
      </c>
      <c r="B24" s="248">
        <v>191</v>
      </c>
      <c r="C24" s="248">
        <v>27159</v>
      </c>
      <c r="D24" s="34">
        <f t="shared" si="0"/>
        <v>7.0326595235465222E-3</v>
      </c>
      <c r="E24" s="248">
        <v>179</v>
      </c>
      <c r="F24" s="248">
        <v>40414</v>
      </c>
      <c r="G24" s="34">
        <f t="shared" si="1"/>
        <v>4.4291582125006185E-3</v>
      </c>
      <c r="H24" s="248">
        <v>4</v>
      </c>
      <c r="I24" s="248">
        <v>1043</v>
      </c>
      <c r="J24" s="34">
        <f t="shared" si="7"/>
        <v>3.8350910834132309E-3</v>
      </c>
      <c r="K24" s="248">
        <v>0</v>
      </c>
      <c r="L24" s="248">
        <v>24</v>
      </c>
      <c r="M24" s="34">
        <f t="shared" si="2"/>
        <v>0</v>
      </c>
      <c r="N24" s="248">
        <v>0</v>
      </c>
      <c r="O24" s="248">
        <v>16</v>
      </c>
      <c r="P24" s="34">
        <f t="shared" si="4"/>
        <v>0</v>
      </c>
      <c r="Q24" s="248">
        <v>9</v>
      </c>
      <c r="R24" s="248">
        <v>258</v>
      </c>
      <c r="S24" s="34">
        <f t="shared" si="6"/>
        <v>3.4883720930232558E-2</v>
      </c>
      <c r="T24" s="221">
        <f t="shared" si="5"/>
        <v>383</v>
      </c>
      <c r="U24" s="248">
        <f t="shared" si="5"/>
        <v>68914</v>
      </c>
      <c r="V24" s="34">
        <f t="shared" si="3"/>
        <v>5.557651565719593E-3</v>
      </c>
    </row>
    <row r="25" spans="1:24" ht="13.5" thickBot="1">
      <c r="A25" s="314">
        <v>2018</v>
      </c>
      <c r="B25" s="280">
        <v>3</v>
      </c>
      <c r="C25" s="280">
        <v>365</v>
      </c>
      <c r="D25" s="162">
        <f t="shared" si="0"/>
        <v>8.21917808219178E-3</v>
      </c>
      <c r="E25" s="280">
        <v>4</v>
      </c>
      <c r="F25" s="280">
        <v>531</v>
      </c>
      <c r="G25" s="162">
        <f t="shared" si="1"/>
        <v>7.5329566854990581E-3</v>
      </c>
      <c r="H25" s="280">
        <v>1</v>
      </c>
      <c r="I25" s="280">
        <v>18</v>
      </c>
      <c r="J25" s="162">
        <f t="shared" si="7"/>
        <v>5.5555555555555552E-2</v>
      </c>
      <c r="K25" s="280">
        <v>0</v>
      </c>
      <c r="L25" s="280">
        <v>4</v>
      </c>
      <c r="M25" s="162">
        <f t="shared" si="2"/>
        <v>0</v>
      </c>
      <c r="N25" s="280"/>
      <c r="O25" s="280"/>
      <c r="P25" s="162"/>
      <c r="Q25" s="280">
        <v>0</v>
      </c>
      <c r="R25" s="280">
        <v>4</v>
      </c>
      <c r="S25" s="162">
        <f t="shared" si="6"/>
        <v>0</v>
      </c>
      <c r="T25" s="272">
        <f t="shared" si="5"/>
        <v>8</v>
      </c>
      <c r="U25" s="280">
        <f t="shared" si="5"/>
        <v>922</v>
      </c>
      <c r="V25" s="162">
        <f t="shared" si="3"/>
        <v>8.6767895878524948E-3</v>
      </c>
    </row>
    <row r="26" spans="1:24" ht="13.5" thickBot="1">
      <c r="A26" s="35" t="s">
        <v>6</v>
      </c>
      <c r="B26" s="115">
        <f>SUM(B10:B25)</f>
        <v>16908</v>
      </c>
      <c r="C26" s="161">
        <f>SUM(C10:C25)</f>
        <v>1774075</v>
      </c>
      <c r="D26" s="283">
        <f>B26/C26</f>
        <v>9.5306004537575924E-3</v>
      </c>
      <c r="E26" s="115">
        <f>SUM(E10:E25)</f>
        <v>18552</v>
      </c>
      <c r="F26" s="161">
        <f>SUM(F10:F25)</f>
        <v>1876290</v>
      </c>
      <c r="G26" s="283">
        <f>E26/F26</f>
        <v>9.887597333034872E-3</v>
      </c>
      <c r="H26" s="115">
        <f>SUM(H10:H25)</f>
        <v>691</v>
      </c>
      <c r="I26" s="161">
        <f>SUM(I10:I25)</f>
        <v>92737</v>
      </c>
      <c r="J26" s="283">
        <f>H26/I26</f>
        <v>7.4511791410116785E-3</v>
      </c>
      <c r="K26" s="115">
        <f>SUM(K10:K25)</f>
        <v>84</v>
      </c>
      <c r="L26" s="161">
        <f>SUM(L10:L25)</f>
        <v>6406</v>
      </c>
      <c r="M26" s="283">
        <f>K26/L26</f>
        <v>1.3112706837339994E-2</v>
      </c>
      <c r="N26" s="115">
        <f>SUM(N10:N25)</f>
        <v>81</v>
      </c>
      <c r="O26" s="161">
        <f>SUM(O10:O25)</f>
        <v>5582</v>
      </c>
      <c r="P26" s="283">
        <f>N26/O26</f>
        <v>1.4510927982801862E-2</v>
      </c>
      <c r="Q26" s="115">
        <f>SUM(Q10:Q25)</f>
        <v>468</v>
      </c>
      <c r="R26" s="161">
        <f>SUM(R10:R25)</f>
        <v>23291</v>
      </c>
      <c r="S26" s="283">
        <f>Q26/R26</f>
        <v>2.0093598385642522E-2</v>
      </c>
      <c r="T26" s="115">
        <f>SUM(T10:T25)</f>
        <v>36784</v>
      </c>
      <c r="U26" s="161">
        <f>SUM(U10:U25)</f>
        <v>3778381</v>
      </c>
      <c r="V26" s="283">
        <f>T26/U26</f>
        <v>9.7353866642882238E-3</v>
      </c>
    </row>
  </sheetData>
  <mergeCells count="9">
    <mergeCell ref="A4:O6"/>
    <mergeCell ref="T8:V8"/>
    <mergeCell ref="N8:P8"/>
    <mergeCell ref="Q8:S8"/>
    <mergeCell ref="A8:A9"/>
    <mergeCell ref="B8:D8"/>
    <mergeCell ref="E8:G8"/>
    <mergeCell ref="H8:J8"/>
    <mergeCell ref="K8:M8"/>
  </mergeCells>
  <phoneticPr fontId="0" type="noConversion"/>
  <pageMargins left="0.75" right="0.75" top="1" bottom="1" header="0.5" footer="0.5"/>
  <pageSetup scale="40" orientation="portrait" r:id="rId1"/>
  <headerFooter alignWithMargins="0">
    <oddFooter>&amp;C&amp;14B-&amp;P-4</oddFooter>
  </headerFooter>
  <ignoredErrors>
    <ignoredError sqref="D26:G26 I26:V26"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pageSetUpPr fitToPage="1"/>
  </sheetPr>
  <dimension ref="A1:Z233"/>
  <sheetViews>
    <sheetView zoomScale="90" zoomScaleNormal="90" workbookViewId="0"/>
  </sheetViews>
  <sheetFormatPr defaultRowHeight="12.75"/>
  <cols>
    <col min="1" max="1" width="11.85546875" style="37" customWidth="1"/>
    <col min="2" max="3" width="11.42578125" style="174" customWidth="1"/>
    <col min="4" max="4" width="12.5703125" style="174" customWidth="1"/>
    <col min="5" max="5" width="11" style="174" bestFit="1" customWidth="1"/>
    <col min="6" max="6" width="12" style="174" bestFit="1" customWidth="1"/>
    <col min="7" max="7" width="12.5703125" style="174" customWidth="1"/>
    <col min="8" max="8" width="11" style="174" bestFit="1" customWidth="1"/>
    <col min="9" max="9" width="12" style="174" bestFit="1" customWidth="1"/>
    <col min="10" max="10" width="12.5703125" style="174" customWidth="1"/>
    <col min="11" max="11" width="11" style="174" bestFit="1" customWidth="1"/>
    <col min="12" max="12" width="12" style="174" bestFit="1" customWidth="1"/>
    <col min="13" max="13" width="12.5703125" style="174" customWidth="1"/>
    <col min="14" max="14" width="11.42578125" style="174" customWidth="1"/>
    <col min="15" max="15" width="13.85546875" style="174" customWidth="1"/>
    <col min="16" max="16" width="12.5703125" style="174" customWidth="1"/>
    <col min="17" max="17" width="10.140625" style="37" customWidth="1"/>
    <col min="18" max="18" width="10.7109375" style="37" customWidth="1"/>
    <col min="19" max="19" width="12.5703125" style="37" customWidth="1"/>
    <col min="20" max="20" width="11.140625" style="37" customWidth="1"/>
    <col min="21" max="21" width="14.85546875" style="37" customWidth="1"/>
    <col min="22" max="22" width="11.7109375" style="37" customWidth="1"/>
    <col min="23" max="16384" width="9.140625" style="37"/>
  </cols>
  <sheetData>
    <row r="1" spans="1:22" ht="26.25">
      <c r="A1" s="219" t="s">
        <v>355</v>
      </c>
    </row>
    <row r="2" spans="1:22" ht="18">
      <c r="A2" s="32" t="s">
        <v>184</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s="106" customFormat="1" ht="16.5" customHeight="1">
      <c r="A4" s="591" t="s">
        <v>186</v>
      </c>
      <c r="B4" s="591"/>
      <c r="C4" s="591"/>
      <c r="D4" s="591"/>
      <c r="E4" s="591"/>
      <c r="F4" s="591"/>
      <c r="G4" s="591"/>
      <c r="H4" s="591"/>
      <c r="I4" s="591"/>
      <c r="J4" s="591"/>
      <c r="K4" s="591"/>
      <c r="L4" s="591"/>
      <c r="M4" s="591"/>
      <c r="N4" s="591"/>
      <c r="O4" s="591"/>
      <c r="P4" s="591"/>
      <c r="Q4" s="591"/>
      <c r="R4" s="591"/>
      <c r="S4" s="591"/>
      <c r="T4" s="591"/>
      <c r="U4" s="591"/>
      <c r="V4" s="591"/>
    </row>
    <row r="5" spans="1:22" s="106" customFormat="1" ht="16.5" customHeight="1">
      <c r="A5" s="591"/>
      <c r="B5" s="591"/>
      <c r="C5" s="591"/>
      <c r="D5" s="591"/>
      <c r="E5" s="591"/>
      <c r="F5" s="591"/>
      <c r="G5" s="591"/>
      <c r="H5" s="591"/>
      <c r="I5" s="591"/>
      <c r="J5" s="591"/>
      <c r="K5" s="591"/>
      <c r="L5" s="591"/>
      <c r="M5" s="591"/>
      <c r="N5" s="591"/>
      <c r="O5" s="591"/>
      <c r="P5" s="591"/>
      <c r="Q5" s="591"/>
      <c r="R5" s="591"/>
      <c r="S5" s="591"/>
      <c r="T5" s="591"/>
      <c r="U5" s="591"/>
      <c r="V5" s="591"/>
    </row>
    <row r="6" spans="1:22" ht="15" thickBot="1">
      <c r="A6" s="33"/>
      <c r="B6" s="96"/>
      <c r="C6" s="96"/>
      <c r="D6" s="96"/>
      <c r="E6" s="96"/>
      <c r="F6" s="96"/>
      <c r="G6" s="96"/>
      <c r="H6" s="96"/>
      <c r="I6" s="96"/>
      <c r="J6" s="96"/>
      <c r="K6" s="96"/>
      <c r="L6" s="96"/>
      <c r="M6" s="96"/>
      <c r="N6" s="96"/>
      <c r="O6" s="96"/>
      <c r="P6" s="96"/>
    </row>
    <row r="7" spans="1:22" ht="13.5" thickBot="1">
      <c r="A7" s="614" t="s">
        <v>7</v>
      </c>
      <c r="B7" s="617" t="s">
        <v>12</v>
      </c>
      <c r="C7" s="593"/>
      <c r="D7" s="594"/>
      <c r="E7" s="617" t="s">
        <v>101</v>
      </c>
      <c r="F7" s="593"/>
      <c r="G7" s="594"/>
      <c r="H7" s="617" t="s">
        <v>103</v>
      </c>
      <c r="I7" s="593"/>
      <c r="J7" s="594"/>
      <c r="K7" s="617" t="s">
        <v>100</v>
      </c>
      <c r="L7" s="593"/>
      <c r="M7" s="594"/>
      <c r="N7" s="617" t="s">
        <v>102</v>
      </c>
      <c r="O7" s="593"/>
      <c r="P7" s="594"/>
      <c r="Q7" s="617" t="s">
        <v>104</v>
      </c>
      <c r="R7" s="593"/>
      <c r="S7" s="594"/>
      <c r="T7" s="617" t="s">
        <v>6</v>
      </c>
      <c r="U7" s="593"/>
      <c r="V7" s="594"/>
    </row>
    <row r="8" spans="1:22" ht="43.5" customHeight="1" thickBot="1">
      <c r="A8" s="615"/>
      <c r="B8" s="222" t="s">
        <v>131</v>
      </c>
      <c r="C8" s="223" t="s">
        <v>126</v>
      </c>
      <c r="D8" s="224" t="s">
        <v>143</v>
      </c>
      <c r="E8" s="222" t="s">
        <v>131</v>
      </c>
      <c r="F8" s="223" t="s">
        <v>126</v>
      </c>
      <c r="G8" s="224" t="s">
        <v>143</v>
      </c>
      <c r="H8" s="222" t="s">
        <v>131</v>
      </c>
      <c r="I8" s="223" t="s">
        <v>126</v>
      </c>
      <c r="J8" s="224" t="s">
        <v>143</v>
      </c>
      <c r="K8" s="222" t="s">
        <v>131</v>
      </c>
      <c r="L8" s="223" t="s">
        <v>126</v>
      </c>
      <c r="M8" s="224" t="s">
        <v>143</v>
      </c>
      <c r="N8" s="222" t="s">
        <v>131</v>
      </c>
      <c r="O8" s="223" t="s">
        <v>126</v>
      </c>
      <c r="P8" s="224" t="s">
        <v>143</v>
      </c>
      <c r="Q8" s="222" t="s">
        <v>131</v>
      </c>
      <c r="R8" s="223" t="s">
        <v>126</v>
      </c>
      <c r="S8" s="224" t="s">
        <v>143</v>
      </c>
      <c r="T8" s="222" t="s">
        <v>131</v>
      </c>
      <c r="U8" s="223" t="s">
        <v>126</v>
      </c>
      <c r="V8" s="224" t="s">
        <v>143</v>
      </c>
    </row>
    <row r="9" spans="1:22">
      <c r="A9" s="314">
        <v>2003</v>
      </c>
      <c r="B9" s="220">
        <v>5387</v>
      </c>
      <c r="C9" s="249">
        <v>86254</v>
      </c>
      <c r="D9" s="40">
        <f t="shared" ref="D9:D24" si="0">IF(C9=0, "NA", B9/C9)</f>
        <v>6.2455074547267377E-2</v>
      </c>
      <c r="E9" s="220">
        <v>5007</v>
      </c>
      <c r="F9" s="249">
        <v>74335</v>
      </c>
      <c r="G9" s="40">
        <f t="shared" ref="G9:G24" si="1">IF(F9=0, "NA", E9/F9)</f>
        <v>6.7357234142732231E-2</v>
      </c>
      <c r="H9" s="220"/>
      <c r="I9" s="249"/>
      <c r="J9" s="40"/>
      <c r="K9" s="220">
        <v>19</v>
      </c>
      <c r="L9" s="249">
        <v>345</v>
      </c>
      <c r="M9" s="40">
        <f t="shared" ref="M9:M24" si="2">IF(L9=0, "NA", K9/L9)</f>
        <v>5.5072463768115941E-2</v>
      </c>
      <c r="N9" s="220"/>
      <c r="O9" s="249"/>
      <c r="P9" s="40"/>
      <c r="Q9" s="220"/>
      <c r="R9" s="249"/>
      <c r="S9" s="40"/>
      <c r="T9" s="220">
        <f>SUM(Q9,N9,K9,H9,E9,B9)</f>
        <v>10413</v>
      </c>
      <c r="U9" s="249">
        <f>SUM(R9,O9,L9,I9,F9,C9)</f>
        <v>160934</v>
      </c>
      <c r="V9" s="40">
        <f t="shared" ref="V9:V24" si="3">IF(U9=0, "NA", T9/U9)</f>
        <v>6.4703543067344382E-2</v>
      </c>
    </row>
    <row r="10" spans="1:22">
      <c r="A10" s="314">
        <v>2004</v>
      </c>
      <c r="B10" s="221">
        <v>4588</v>
      </c>
      <c r="C10" s="248">
        <v>93890</v>
      </c>
      <c r="D10" s="34">
        <f t="shared" si="0"/>
        <v>4.8865693897113642E-2</v>
      </c>
      <c r="E10" s="221">
        <v>5179</v>
      </c>
      <c r="F10" s="248">
        <v>101738</v>
      </c>
      <c r="G10" s="34">
        <f t="shared" si="1"/>
        <v>5.0905266468772727E-2</v>
      </c>
      <c r="H10" s="221"/>
      <c r="I10" s="248"/>
      <c r="J10" s="34"/>
      <c r="K10" s="221">
        <v>14</v>
      </c>
      <c r="L10" s="248">
        <v>162</v>
      </c>
      <c r="M10" s="34">
        <f t="shared" si="2"/>
        <v>8.6419753086419748E-2</v>
      </c>
      <c r="N10" s="221">
        <v>0</v>
      </c>
      <c r="O10" s="248">
        <v>4</v>
      </c>
      <c r="P10" s="34">
        <f t="shared" ref="P10:P23" si="4">IF(O10=0, "NA", N10/O10)</f>
        <v>0</v>
      </c>
      <c r="Q10" s="221"/>
      <c r="R10" s="248"/>
      <c r="S10" s="34"/>
      <c r="T10" s="221">
        <f t="shared" ref="T10:T24" si="5">SUM(Q10,N10,K10,H10,E10,B10)</f>
        <v>9781</v>
      </c>
      <c r="U10" s="248">
        <f t="shared" ref="U10:U24" si="6">SUM(R10,O10,L10,I10,F10,C10)</f>
        <v>195794</v>
      </c>
      <c r="V10" s="34">
        <f t="shared" si="3"/>
        <v>4.9955565543377226E-2</v>
      </c>
    </row>
    <row r="11" spans="1:22">
      <c r="A11" s="314">
        <v>2005</v>
      </c>
      <c r="B11" s="221">
        <v>4455</v>
      </c>
      <c r="C11" s="248">
        <v>109684</v>
      </c>
      <c r="D11" s="34">
        <f t="shared" si="0"/>
        <v>4.0616680646220052E-2</v>
      </c>
      <c r="E11" s="221">
        <v>4613</v>
      </c>
      <c r="F11" s="248">
        <v>107687</v>
      </c>
      <c r="G11" s="34">
        <f t="shared" si="1"/>
        <v>4.2837111257626272E-2</v>
      </c>
      <c r="H11" s="221"/>
      <c r="I11" s="248"/>
      <c r="J11" s="34"/>
      <c r="K11" s="221">
        <v>18</v>
      </c>
      <c r="L11" s="248">
        <v>272</v>
      </c>
      <c r="M11" s="34">
        <f t="shared" si="2"/>
        <v>6.6176470588235295E-2</v>
      </c>
      <c r="N11" s="221">
        <v>2</v>
      </c>
      <c r="O11" s="248">
        <v>31</v>
      </c>
      <c r="P11" s="34">
        <f t="shared" si="4"/>
        <v>6.4516129032258063E-2</v>
      </c>
      <c r="Q11" s="221"/>
      <c r="R11" s="248"/>
      <c r="S11" s="34"/>
      <c r="T11" s="221">
        <f t="shared" si="5"/>
        <v>9088</v>
      </c>
      <c r="U11" s="248">
        <f t="shared" si="6"/>
        <v>217674</v>
      </c>
      <c r="V11" s="34">
        <f t="shared" si="3"/>
        <v>4.1750507639865118E-2</v>
      </c>
    </row>
    <row r="12" spans="1:22">
      <c r="A12" s="314">
        <v>2006</v>
      </c>
      <c r="B12" s="221">
        <v>3927</v>
      </c>
      <c r="C12" s="248">
        <v>110399</v>
      </c>
      <c r="D12" s="34">
        <f t="shared" si="0"/>
        <v>3.5570974374767889E-2</v>
      </c>
      <c r="E12" s="221">
        <v>3871</v>
      </c>
      <c r="F12" s="248">
        <v>108098</v>
      </c>
      <c r="G12" s="34">
        <f t="shared" si="1"/>
        <v>3.581009824418583E-2</v>
      </c>
      <c r="H12" s="221"/>
      <c r="I12" s="248"/>
      <c r="J12" s="34"/>
      <c r="K12" s="221">
        <v>13</v>
      </c>
      <c r="L12" s="248">
        <v>246</v>
      </c>
      <c r="M12" s="34">
        <f t="shared" si="2"/>
        <v>5.2845528455284556E-2</v>
      </c>
      <c r="N12" s="221">
        <v>3</v>
      </c>
      <c r="O12" s="248">
        <v>38</v>
      </c>
      <c r="P12" s="34">
        <f t="shared" si="4"/>
        <v>7.8947368421052627E-2</v>
      </c>
      <c r="Q12" s="221"/>
      <c r="R12" s="248"/>
      <c r="S12" s="34"/>
      <c r="T12" s="221">
        <f t="shared" si="5"/>
        <v>7814</v>
      </c>
      <c r="U12" s="248">
        <f t="shared" si="6"/>
        <v>218781</v>
      </c>
      <c r="V12" s="34">
        <f t="shared" si="3"/>
        <v>3.5716081378181837E-2</v>
      </c>
    </row>
    <row r="13" spans="1:22">
      <c r="A13" s="314">
        <v>2007</v>
      </c>
      <c r="B13" s="221">
        <v>3293</v>
      </c>
      <c r="C13" s="248">
        <v>130542</v>
      </c>
      <c r="D13" s="34">
        <f t="shared" si="0"/>
        <v>2.5225597891866219E-2</v>
      </c>
      <c r="E13" s="221">
        <v>3055</v>
      </c>
      <c r="F13" s="248">
        <v>109126</v>
      </c>
      <c r="G13" s="34">
        <f t="shared" si="1"/>
        <v>2.7995161556366034E-2</v>
      </c>
      <c r="H13" s="221"/>
      <c r="I13" s="248"/>
      <c r="J13" s="34"/>
      <c r="K13" s="221">
        <v>1</v>
      </c>
      <c r="L13" s="248">
        <v>29</v>
      </c>
      <c r="M13" s="34">
        <f t="shared" si="2"/>
        <v>3.4482758620689655E-2</v>
      </c>
      <c r="N13" s="221">
        <v>8</v>
      </c>
      <c r="O13" s="248">
        <v>53</v>
      </c>
      <c r="P13" s="34">
        <f t="shared" si="4"/>
        <v>0.15094339622641509</v>
      </c>
      <c r="Q13" s="221">
        <v>204</v>
      </c>
      <c r="R13" s="248">
        <v>2268</v>
      </c>
      <c r="S13" s="34">
        <f t="shared" ref="S13:S24" si="7">IF(R13=0, "NA", Q13/R13)</f>
        <v>8.9947089947089942E-2</v>
      </c>
      <c r="T13" s="221">
        <f t="shared" si="5"/>
        <v>6561</v>
      </c>
      <c r="U13" s="248">
        <f t="shared" si="6"/>
        <v>242018</v>
      </c>
      <c r="V13" s="34">
        <f t="shared" si="3"/>
        <v>2.7109553834838731E-2</v>
      </c>
    </row>
    <row r="14" spans="1:22">
      <c r="A14" s="314">
        <v>2008</v>
      </c>
      <c r="B14" s="221">
        <v>2600</v>
      </c>
      <c r="C14" s="248">
        <v>124192</v>
      </c>
      <c r="D14" s="34">
        <f t="shared" si="0"/>
        <v>2.0935325946920897E-2</v>
      </c>
      <c r="E14" s="221">
        <v>2408</v>
      </c>
      <c r="F14" s="248">
        <v>116293</v>
      </c>
      <c r="G14" s="34">
        <f t="shared" si="1"/>
        <v>2.0706319382937925E-2</v>
      </c>
      <c r="H14" s="221">
        <v>394</v>
      </c>
      <c r="I14" s="248">
        <v>9525</v>
      </c>
      <c r="J14" s="34">
        <f t="shared" ref="J14:J24" si="8">IF(I14=0, "NA", H14/I14)</f>
        <v>4.1364829396325457E-2</v>
      </c>
      <c r="K14" s="221">
        <v>2</v>
      </c>
      <c r="L14" s="248">
        <v>30</v>
      </c>
      <c r="M14" s="34">
        <f t="shared" si="2"/>
        <v>6.6666666666666666E-2</v>
      </c>
      <c r="N14" s="221">
        <v>2</v>
      </c>
      <c r="O14" s="248">
        <v>72</v>
      </c>
      <c r="P14" s="34">
        <f t="shared" si="4"/>
        <v>2.7777777777777776E-2</v>
      </c>
      <c r="Q14" s="221">
        <v>175</v>
      </c>
      <c r="R14" s="248">
        <v>2634</v>
      </c>
      <c r="S14" s="34">
        <f t="shared" si="7"/>
        <v>6.6438876233864838E-2</v>
      </c>
      <c r="T14" s="221">
        <f t="shared" si="5"/>
        <v>5581</v>
      </c>
      <c r="U14" s="248">
        <f t="shared" si="6"/>
        <v>252746</v>
      </c>
      <c r="V14" s="34">
        <f t="shared" si="3"/>
        <v>2.2081457273309964E-2</v>
      </c>
    </row>
    <row r="15" spans="1:22">
      <c r="A15" s="314">
        <v>2009</v>
      </c>
      <c r="B15" s="221">
        <v>1604</v>
      </c>
      <c r="C15" s="248">
        <v>112764</v>
      </c>
      <c r="D15" s="34">
        <f t="shared" si="0"/>
        <v>1.4224397857472242E-2</v>
      </c>
      <c r="E15" s="221">
        <v>1367</v>
      </c>
      <c r="F15" s="248">
        <v>78637</v>
      </c>
      <c r="G15" s="34">
        <f t="shared" si="1"/>
        <v>1.7383674351768252E-2</v>
      </c>
      <c r="H15" s="221">
        <v>208</v>
      </c>
      <c r="I15" s="248">
        <v>6312</v>
      </c>
      <c r="J15" s="34">
        <f t="shared" si="8"/>
        <v>3.2953105196451206E-2</v>
      </c>
      <c r="K15" s="221">
        <v>29</v>
      </c>
      <c r="L15" s="248">
        <v>251</v>
      </c>
      <c r="M15" s="34">
        <f t="shared" si="2"/>
        <v>0.11553784860557768</v>
      </c>
      <c r="N15" s="221">
        <v>14</v>
      </c>
      <c r="O15" s="248">
        <v>157</v>
      </c>
      <c r="P15" s="34">
        <f t="shared" si="4"/>
        <v>8.9171974522292988E-2</v>
      </c>
      <c r="Q15" s="221">
        <v>73</v>
      </c>
      <c r="R15" s="248">
        <v>948</v>
      </c>
      <c r="S15" s="34">
        <f t="shared" si="7"/>
        <v>7.7004219409282704E-2</v>
      </c>
      <c r="T15" s="221">
        <f t="shared" si="5"/>
        <v>3295</v>
      </c>
      <c r="U15" s="248">
        <f t="shared" si="6"/>
        <v>199069</v>
      </c>
      <c r="V15" s="34">
        <f t="shared" si="3"/>
        <v>1.6552049791780741E-2</v>
      </c>
    </row>
    <row r="16" spans="1:22">
      <c r="A16" s="314">
        <v>2010</v>
      </c>
      <c r="B16" s="221">
        <v>1382</v>
      </c>
      <c r="C16" s="248">
        <v>131114</v>
      </c>
      <c r="D16" s="34">
        <f t="shared" si="0"/>
        <v>1.0540445718992632E-2</v>
      </c>
      <c r="E16" s="221">
        <v>1378</v>
      </c>
      <c r="F16" s="248">
        <v>111975</v>
      </c>
      <c r="G16" s="34">
        <f t="shared" si="1"/>
        <v>1.2306318374637196E-2</v>
      </c>
      <c r="H16" s="221">
        <v>178</v>
      </c>
      <c r="I16" s="248">
        <v>6130</v>
      </c>
      <c r="J16" s="34">
        <f t="shared" si="8"/>
        <v>2.9037520391517128E-2</v>
      </c>
      <c r="K16" s="221">
        <v>59</v>
      </c>
      <c r="L16" s="248">
        <v>537</v>
      </c>
      <c r="M16" s="34">
        <f t="shared" si="2"/>
        <v>0.10986964618249534</v>
      </c>
      <c r="N16" s="221">
        <v>13</v>
      </c>
      <c r="O16" s="248">
        <v>249</v>
      </c>
      <c r="P16" s="34">
        <f t="shared" si="4"/>
        <v>5.2208835341365459E-2</v>
      </c>
      <c r="Q16" s="221">
        <v>45</v>
      </c>
      <c r="R16" s="248">
        <v>980</v>
      </c>
      <c r="S16" s="34">
        <f t="shared" si="7"/>
        <v>4.5918367346938778E-2</v>
      </c>
      <c r="T16" s="221">
        <f t="shared" si="5"/>
        <v>3055</v>
      </c>
      <c r="U16" s="248">
        <f t="shared" si="6"/>
        <v>250985</v>
      </c>
      <c r="V16" s="34">
        <f t="shared" si="3"/>
        <v>1.2172042153913581E-2</v>
      </c>
    </row>
    <row r="17" spans="1:22">
      <c r="A17" s="314">
        <v>2011</v>
      </c>
      <c r="B17" s="221">
        <v>1163</v>
      </c>
      <c r="C17" s="248">
        <v>122763</v>
      </c>
      <c r="D17" s="34">
        <f t="shared" si="0"/>
        <v>9.4735384439937117E-3</v>
      </c>
      <c r="E17" s="221">
        <v>1280</v>
      </c>
      <c r="F17" s="248">
        <v>140478</v>
      </c>
      <c r="G17" s="34">
        <f t="shared" si="1"/>
        <v>9.1117470351229374E-3</v>
      </c>
      <c r="H17" s="221">
        <v>188</v>
      </c>
      <c r="I17" s="248">
        <v>9936</v>
      </c>
      <c r="J17" s="34">
        <f t="shared" si="8"/>
        <v>1.8921095008051531E-2</v>
      </c>
      <c r="K17" s="221">
        <v>48</v>
      </c>
      <c r="L17" s="248">
        <v>538</v>
      </c>
      <c r="M17" s="34">
        <f t="shared" si="2"/>
        <v>8.9219330855018583E-2</v>
      </c>
      <c r="N17" s="221">
        <v>18</v>
      </c>
      <c r="O17" s="248">
        <v>454</v>
      </c>
      <c r="P17" s="34">
        <f t="shared" si="4"/>
        <v>3.9647577092511016E-2</v>
      </c>
      <c r="Q17" s="221">
        <v>159</v>
      </c>
      <c r="R17" s="248">
        <v>2790</v>
      </c>
      <c r="S17" s="34">
        <f t="shared" si="7"/>
        <v>5.6989247311827959E-2</v>
      </c>
      <c r="T17" s="221">
        <f t="shared" si="5"/>
        <v>2856</v>
      </c>
      <c r="U17" s="248">
        <f t="shared" si="6"/>
        <v>276959</v>
      </c>
      <c r="V17" s="34">
        <f t="shared" si="3"/>
        <v>1.0311995638343582E-2</v>
      </c>
    </row>
    <row r="18" spans="1:22">
      <c r="A18" s="314">
        <v>2012</v>
      </c>
      <c r="B18" s="221">
        <v>1006</v>
      </c>
      <c r="C18" s="248">
        <v>149643</v>
      </c>
      <c r="D18" s="34">
        <f t="shared" si="0"/>
        <v>6.7226666132060974E-3</v>
      </c>
      <c r="E18" s="221">
        <v>958</v>
      </c>
      <c r="F18" s="248">
        <v>135211</v>
      </c>
      <c r="G18" s="34">
        <f t="shared" si="1"/>
        <v>7.0852223561692464E-3</v>
      </c>
      <c r="H18" s="221">
        <v>146</v>
      </c>
      <c r="I18" s="248">
        <v>10078</v>
      </c>
      <c r="J18" s="34">
        <f t="shared" si="8"/>
        <v>1.4487001389164516E-2</v>
      </c>
      <c r="K18" s="221">
        <v>33</v>
      </c>
      <c r="L18" s="248">
        <v>695</v>
      </c>
      <c r="M18" s="34">
        <f t="shared" si="2"/>
        <v>4.7482014388489209E-2</v>
      </c>
      <c r="N18" s="221">
        <v>19</v>
      </c>
      <c r="O18" s="248">
        <v>705</v>
      </c>
      <c r="P18" s="34">
        <f t="shared" si="4"/>
        <v>2.6950354609929079E-2</v>
      </c>
      <c r="Q18" s="221">
        <v>141</v>
      </c>
      <c r="R18" s="248">
        <v>2429</v>
      </c>
      <c r="S18" s="34">
        <f t="shared" si="7"/>
        <v>5.8048579662412517E-2</v>
      </c>
      <c r="T18" s="221">
        <f t="shared" si="5"/>
        <v>2303</v>
      </c>
      <c r="U18" s="248">
        <f t="shared" si="6"/>
        <v>298761</v>
      </c>
      <c r="V18" s="34">
        <f t="shared" si="3"/>
        <v>7.7085027831611218E-3</v>
      </c>
    </row>
    <row r="19" spans="1:22">
      <c r="A19" s="314">
        <v>2013</v>
      </c>
      <c r="B19" s="221">
        <v>806</v>
      </c>
      <c r="C19" s="248">
        <v>157927</v>
      </c>
      <c r="D19" s="34">
        <f t="shared" si="0"/>
        <v>5.10362382619818E-3</v>
      </c>
      <c r="E19" s="221">
        <v>727</v>
      </c>
      <c r="F19" s="248">
        <v>154047</v>
      </c>
      <c r="G19" s="34">
        <f t="shared" si="1"/>
        <v>4.7193389030620522E-3</v>
      </c>
      <c r="H19" s="221">
        <v>90</v>
      </c>
      <c r="I19" s="248">
        <v>9205</v>
      </c>
      <c r="J19" s="34">
        <f t="shared" si="8"/>
        <v>9.7772949483976093E-3</v>
      </c>
      <c r="K19" s="221">
        <v>30</v>
      </c>
      <c r="L19" s="248">
        <v>695</v>
      </c>
      <c r="M19" s="34">
        <f t="shared" si="2"/>
        <v>4.3165467625899283E-2</v>
      </c>
      <c r="N19" s="221">
        <v>13</v>
      </c>
      <c r="O19" s="248">
        <v>577</v>
      </c>
      <c r="P19" s="34">
        <f t="shared" si="4"/>
        <v>2.2530329289428077E-2</v>
      </c>
      <c r="Q19" s="221">
        <v>69</v>
      </c>
      <c r="R19" s="248">
        <v>2080</v>
      </c>
      <c r="S19" s="34">
        <f t="shared" si="7"/>
        <v>3.3173076923076923E-2</v>
      </c>
      <c r="T19" s="221">
        <f t="shared" si="5"/>
        <v>1735</v>
      </c>
      <c r="U19" s="248">
        <f t="shared" si="6"/>
        <v>324531</v>
      </c>
      <c r="V19" s="34">
        <f t="shared" si="3"/>
        <v>5.3461764823699428E-3</v>
      </c>
    </row>
    <row r="20" spans="1:22">
      <c r="A20" s="314">
        <v>2014</v>
      </c>
      <c r="B20" s="221">
        <v>461</v>
      </c>
      <c r="C20" s="248">
        <v>146546</v>
      </c>
      <c r="D20" s="34">
        <f t="shared" si="0"/>
        <v>3.1457699288960461E-3</v>
      </c>
      <c r="E20" s="221">
        <v>540</v>
      </c>
      <c r="F20" s="248">
        <v>183053</v>
      </c>
      <c r="G20" s="34">
        <f t="shared" si="1"/>
        <v>2.9499653105931069E-3</v>
      </c>
      <c r="H20" s="221">
        <v>79</v>
      </c>
      <c r="I20" s="248">
        <v>10681</v>
      </c>
      <c r="J20" s="34">
        <f t="shared" si="8"/>
        <v>7.3963112068158414E-3</v>
      </c>
      <c r="K20" s="221">
        <v>14</v>
      </c>
      <c r="L20" s="248">
        <v>1559</v>
      </c>
      <c r="M20" s="34">
        <f t="shared" si="2"/>
        <v>8.9801154586273257E-3</v>
      </c>
      <c r="N20" s="221">
        <v>15</v>
      </c>
      <c r="O20" s="248">
        <v>1284</v>
      </c>
      <c r="P20" s="34">
        <f t="shared" si="4"/>
        <v>1.1682242990654205E-2</v>
      </c>
      <c r="Q20" s="221">
        <v>56</v>
      </c>
      <c r="R20" s="248">
        <v>2032</v>
      </c>
      <c r="S20" s="34">
        <f t="shared" si="7"/>
        <v>2.7559055118110236E-2</v>
      </c>
      <c r="T20" s="221">
        <f t="shared" si="5"/>
        <v>1165</v>
      </c>
      <c r="U20" s="248">
        <f t="shared" si="6"/>
        <v>345155</v>
      </c>
      <c r="V20" s="34">
        <f t="shared" si="3"/>
        <v>3.3752951572481927E-3</v>
      </c>
    </row>
    <row r="21" spans="1:22">
      <c r="A21" s="314">
        <v>2015</v>
      </c>
      <c r="B21" s="221">
        <v>292</v>
      </c>
      <c r="C21" s="248">
        <v>148422</v>
      </c>
      <c r="D21" s="34">
        <f t="shared" si="0"/>
        <v>1.9673633288865532E-3</v>
      </c>
      <c r="E21" s="221">
        <v>369</v>
      </c>
      <c r="F21" s="248">
        <v>209146</v>
      </c>
      <c r="G21" s="34">
        <f t="shared" si="1"/>
        <v>1.7643177493234391E-3</v>
      </c>
      <c r="H21" s="221">
        <v>78</v>
      </c>
      <c r="I21" s="248">
        <v>16171</v>
      </c>
      <c r="J21" s="34">
        <f t="shared" si="8"/>
        <v>4.8234493847010076E-3</v>
      </c>
      <c r="K21" s="221">
        <v>8</v>
      </c>
      <c r="L21" s="248">
        <v>886</v>
      </c>
      <c r="M21" s="34">
        <f t="shared" si="2"/>
        <v>9.0293453724604959E-3</v>
      </c>
      <c r="N21" s="221">
        <v>8</v>
      </c>
      <c r="O21" s="248">
        <v>1279</v>
      </c>
      <c r="P21" s="34">
        <f t="shared" si="4"/>
        <v>6.2548866301798279E-3</v>
      </c>
      <c r="Q21" s="221">
        <v>88</v>
      </c>
      <c r="R21" s="248">
        <v>3961</v>
      </c>
      <c r="S21" s="34">
        <f t="shared" si="7"/>
        <v>2.2216611966675081E-2</v>
      </c>
      <c r="T21" s="221">
        <f t="shared" si="5"/>
        <v>843</v>
      </c>
      <c r="U21" s="248">
        <f t="shared" si="6"/>
        <v>379865</v>
      </c>
      <c r="V21" s="34">
        <f t="shared" si="3"/>
        <v>2.219209455990944E-3</v>
      </c>
    </row>
    <row r="22" spans="1:22">
      <c r="A22" s="314">
        <v>2016</v>
      </c>
      <c r="B22" s="221">
        <v>143</v>
      </c>
      <c r="C22" s="248">
        <v>122411</v>
      </c>
      <c r="D22" s="34">
        <f t="shared" si="0"/>
        <v>1.1681956686899052E-3</v>
      </c>
      <c r="E22" s="221">
        <v>209</v>
      </c>
      <c r="F22" s="248">
        <v>205521</v>
      </c>
      <c r="G22" s="34">
        <f t="shared" si="1"/>
        <v>1.0169277105502601E-3</v>
      </c>
      <c r="H22" s="221">
        <v>35</v>
      </c>
      <c r="I22" s="248">
        <v>13638</v>
      </c>
      <c r="J22" s="34">
        <f t="shared" si="8"/>
        <v>2.566358703622232E-3</v>
      </c>
      <c r="K22" s="221">
        <v>0</v>
      </c>
      <c r="L22" s="248">
        <v>133</v>
      </c>
      <c r="M22" s="34">
        <f t="shared" si="2"/>
        <v>0</v>
      </c>
      <c r="N22" s="221">
        <v>6</v>
      </c>
      <c r="O22" s="248">
        <v>663</v>
      </c>
      <c r="P22" s="34">
        <f t="shared" si="4"/>
        <v>9.0497737556561094E-3</v>
      </c>
      <c r="Q22" s="221">
        <v>19</v>
      </c>
      <c r="R22" s="248">
        <v>2907</v>
      </c>
      <c r="S22" s="34">
        <f t="shared" si="7"/>
        <v>6.5359477124183009E-3</v>
      </c>
      <c r="T22" s="221">
        <f t="shared" si="5"/>
        <v>412</v>
      </c>
      <c r="U22" s="248">
        <f t="shared" si="6"/>
        <v>345273</v>
      </c>
      <c r="V22" s="34">
        <f t="shared" si="3"/>
        <v>1.1932586677788301E-3</v>
      </c>
    </row>
    <row r="23" spans="1:22">
      <c r="A23" s="314">
        <v>2017</v>
      </c>
      <c r="B23" s="221">
        <v>20</v>
      </c>
      <c r="C23" s="248">
        <v>27159</v>
      </c>
      <c r="D23" s="34">
        <f t="shared" si="0"/>
        <v>7.3640413859125888E-4</v>
      </c>
      <c r="E23" s="221">
        <v>30</v>
      </c>
      <c r="F23" s="248">
        <v>40414</v>
      </c>
      <c r="G23" s="34">
        <f t="shared" si="1"/>
        <v>7.4231701885485229E-4</v>
      </c>
      <c r="H23" s="221">
        <v>1</v>
      </c>
      <c r="I23" s="248">
        <v>1043</v>
      </c>
      <c r="J23" s="34">
        <f t="shared" si="8"/>
        <v>9.5877277085330771E-4</v>
      </c>
      <c r="K23" s="221">
        <v>0</v>
      </c>
      <c r="L23" s="248">
        <v>24</v>
      </c>
      <c r="M23" s="34">
        <f t="shared" si="2"/>
        <v>0</v>
      </c>
      <c r="N23" s="221">
        <v>0</v>
      </c>
      <c r="O23" s="248">
        <v>16</v>
      </c>
      <c r="P23" s="34">
        <f t="shared" si="4"/>
        <v>0</v>
      </c>
      <c r="Q23" s="221">
        <v>1</v>
      </c>
      <c r="R23" s="248">
        <v>258</v>
      </c>
      <c r="S23" s="34">
        <f t="shared" si="7"/>
        <v>3.875968992248062E-3</v>
      </c>
      <c r="T23" s="221">
        <f t="shared" si="5"/>
        <v>52</v>
      </c>
      <c r="U23" s="248">
        <f t="shared" si="6"/>
        <v>68914</v>
      </c>
      <c r="V23" s="34">
        <f t="shared" si="3"/>
        <v>7.5456365905331288E-4</v>
      </c>
    </row>
    <row r="24" spans="1:22" ht="13.5" thickBot="1">
      <c r="A24" s="314">
        <v>2018</v>
      </c>
      <c r="B24" s="272">
        <v>0</v>
      </c>
      <c r="C24" s="280">
        <v>365</v>
      </c>
      <c r="D24" s="162">
        <f t="shared" si="0"/>
        <v>0</v>
      </c>
      <c r="E24" s="272">
        <v>0</v>
      </c>
      <c r="F24" s="280">
        <v>531</v>
      </c>
      <c r="G24" s="162">
        <f t="shared" si="1"/>
        <v>0</v>
      </c>
      <c r="H24" s="272">
        <v>0</v>
      </c>
      <c r="I24" s="280">
        <v>18</v>
      </c>
      <c r="J24" s="162">
        <f t="shared" si="8"/>
        <v>0</v>
      </c>
      <c r="K24" s="272">
        <v>1</v>
      </c>
      <c r="L24" s="280">
        <v>4</v>
      </c>
      <c r="M24" s="162">
        <f t="shared" si="2"/>
        <v>0.25</v>
      </c>
      <c r="N24" s="272"/>
      <c r="O24" s="280"/>
      <c r="P24" s="162"/>
      <c r="Q24" s="272">
        <v>0</v>
      </c>
      <c r="R24" s="280">
        <v>4</v>
      </c>
      <c r="S24" s="162">
        <f t="shared" si="7"/>
        <v>0</v>
      </c>
      <c r="T24" s="272">
        <f t="shared" si="5"/>
        <v>1</v>
      </c>
      <c r="U24" s="280">
        <f t="shared" si="6"/>
        <v>922</v>
      </c>
      <c r="V24" s="162">
        <f t="shared" si="3"/>
        <v>1.0845986984815619E-3</v>
      </c>
    </row>
    <row r="25" spans="1:22" ht="13.5" thickBot="1">
      <c r="A25" s="35" t="s">
        <v>6</v>
      </c>
      <c r="B25" s="115">
        <f>SUM(B9:B24)</f>
        <v>31127</v>
      </c>
      <c r="C25" s="161">
        <f>SUM(C9:C24)</f>
        <v>1774075</v>
      </c>
      <c r="D25" s="42">
        <f>B25/C25</f>
        <v>1.7545481448078576E-2</v>
      </c>
      <c r="E25" s="115">
        <f>SUM(E9:E24)</f>
        <v>30991</v>
      </c>
      <c r="F25" s="161">
        <f>SUM(F9:F24)</f>
        <v>1876290</v>
      </c>
      <c r="G25" s="42">
        <f>E25/F25</f>
        <v>1.651716952070309E-2</v>
      </c>
      <c r="H25" s="115">
        <f>SUM(H9:H24)</f>
        <v>1397</v>
      </c>
      <c r="I25" s="161">
        <f>SUM(I9:I24)</f>
        <v>92737</v>
      </c>
      <c r="J25" s="42">
        <f>H25/I25</f>
        <v>1.5064106020250817E-2</v>
      </c>
      <c r="K25" s="115">
        <f>SUM(K9:K24)</f>
        <v>289</v>
      </c>
      <c r="L25" s="161">
        <f>SUM(L9:L24)</f>
        <v>6406</v>
      </c>
      <c r="M25" s="42">
        <f>K25/L25</f>
        <v>4.5113955666562601E-2</v>
      </c>
      <c r="N25" s="115">
        <f>SUM(N9:N24)</f>
        <v>121</v>
      </c>
      <c r="O25" s="161">
        <f>SUM(O9:O24)</f>
        <v>5582</v>
      </c>
      <c r="P25" s="42">
        <f>N25/O25</f>
        <v>2.1676818344679327E-2</v>
      </c>
      <c r="Q25" s="115">
        <f>SUM(Q9:Q24)</f>
        <v>1030</v>
      </c>
      <c r="R25" s="161">
        <f>SUM(R9:R24)</f>
        <v>23291</v>
      </c>
      <c r="S25" s="42">
        <f>Q25/R25</f>
        <v>4.4223090464127777E-2</v>
      </c>
      <c r="T25" s="115">
        <f>SUM(T9:T24)</f>
        <v>64955</v>
      </c>
      <c r="U25" s="161">
        <f>SUM(U9:U24)</f>
        <v>3778381</v>
      </c>
      <c r="V25" s="42">
        <f>T25/U25</f>
        <v>1.7191225554013742E-2</v>
      </c>
    </row>
    <row r="26" spans="1:22">
      <c r="A26" s="173"/>
    </row>
    <row r="27" spans="1:22">
      <c r="P27" s="329"/>
      <c r="Q27" s="229"/>
      <c r="R27" s="229"/>
      <c r="S27" s="229"/>
    </row>
    <row r="28" spans="1:22" ht="13.5" customHeight="1">
      <c r="P28" s="37"/>
    </row>
    <row r="29" spans="1:22">
      <c r="P29" s="37"/>
    </row>
    <row r="30" spans="1:22">
      <c r="P30" s="37"/>
    </row>
    <row r="31" spans="1:22">
      <c r="P31" s="37"/>
    </row>
    <row r="32" spans="1:22">
      <c r="P32" s="229"/>
    </row>
    <row r="33" spans="16:23">
      <c r="P33" s="229"/>
    </row>
    <row r="34" spans="16:23">
      <c r="P34" s="229"/>
    </row>
    <row r="35" spans="16:23">
      <c r="P35" s="229"/>
    </row>
    <row r="36" spans="16:23">
      <c r="P36" s="229"/>
    </row>
    <row r="37" spans="16:23">
      <c r="P37" s="229"/>
    </row>
    <row r="38" spans="16:23">
      <c r="P38" s="229"/>
    </row>
    <row r="39" spans="16:23">
      <c r="P39" s="229"/>
      <c r="T39" s="331"/>
      <c r="U39" s="330"/>
      <c r="V39" s="330"/>
      <c r="W39" s="330"/>
    </row>
    <row r="40" spans="16:23">
      <c r="P40" s="229"/>
      <c r="T40" s="331"/>
      <c r="U40" s="330"/>
      <c r="V40" s="330"/>
      <c r="W40" s="330"/>
    </row>
    <row r="41" spans="16:23">
      <c r="P41" s="229"/>
      <c r="T41" s="331"/>
      <c r="U41" s="330"/>
      <c r="V41" s="330"/>
      <c r="W41" s="330"/>
    </row>
    <row r="42" spans="16:23">
      <c r="P42" s="229"/>
      <c r="T42" s="331"/>
      <c r="U42" s="330"/>
      <c r="V42" s="330"/>
      <c r="W42" s="330"/>
    </row>
    <row r="43" spans="16:23">
      <c r="P43" s="229"/>
      <c r="T43" s="331"/>
      <c r="U43" s="330"/>
      <c r="V43" s="330"/>
      <c r="W43" s="330"/>
    </row>
    <row r="44" spans="16:23">
      <c r="P44" s="229"/>
      <c r="T44" s="331"/>
      <c r="U44" s="330"/>
      <c r="V44" s="330"/>
      <c r="W44" s="330"/>
    </row>
    <row r="45" spans="16:23">
      <c r="P45" s="229"/>
      <c r="T45" s="330"/>
      <c r="U45" s="330"/>
      <c r="V45" s="330"/>
      <c r="W45" s="330"/>
    </row>
    <row r="46" spans="16:23">
      <c r="P46" s="229"/>
      <c r="T46" s="330"/>
      <c r="U46" s="330"/>
      <c r="V46" s="330"/>
      <c r="W46" s="330"/>
    </row>
    <row r="47" spans="16:23">
      <c r="P47" s="229"/>
      <c r="T47" s="330"/>
      <c r="U47" s="330"/>
      <c r="V47" s="330"/>
      <c r="W47" s="330"/>
    </row>
    <row r="48" spans="16:23">
      <c r="P48" s="229"/>
      <c r="T48" s="331"/>
      <c r="U48" s="330"/>
      <c r="V48" s="330"/>
      <c r="W48" s="330"/>
    </row>
    <row r="49" spans="16:26">
      <c r="P49" s="229"/>
      <c r="T49" s="331"/>
      <c r="U49" s="330"/>
      <c r="V49" s="330"/>
      <c r="W49" s="330"/>
    </row>
    <row r="50" spans="16:26">
      <c r="P50" s="229"/>
      <c r="T50" s="331"/>
      <c r="U50" s="330"/>
      <c r="V50" s="330"/>
      <c r="W50" s="330"/>
    </row>
    <row r="51" spans="16:26">
      <c r="P51" s="229"/>
      <c r="T51" s="330"/>
      <c r="U51" s="330"/>
      <c r="V51" s="330"/>
      <c r="W51" s="330"/>
    </row>
    <row r="52" spans="16:26">
      <c r="P52" s="229"/>
      <c r="T52" s="331"/>
      <c r="U52" s="330"/>
      <c r="V52" s="330"/>
      <c r="W52" s="330"/>
    </row>
    <row r="53" spans="16:26" ht="13.5" customHeight="1">
      <c r="P53" s="229"/>
      <c r="T53" s="229"/>
      <c r="U53" s="229"/>
      <c r="V53" s="229"/>
      <c r="W53" s="229"/>
    </row>
    <row r="54" spans="16:26">
      <c r="P54" s="229"/>
      <c r="T54" s="229"/>
      <c r="U54" s="229"/>
      <c r="V54" s="229"/>
      <c r="W54" s="229"/>
    </row>
    <row r="55" spans="16:26">
      <c r="P55" s="229"/>
      <c r="T55" s="229"/>
      <c r="U55" s="229"/>
      <c r="V55" s="229"/>
      <c r="W55" s="229"/>
    </row>
    <row r="56" spans="16:26">
      <c r="P56" s="229"/>
      <c r="T56" s="229"/>
      <c r="U56" s="229"/>
      <c r="V56" s="229"/>
      <c r="W56" s="229"/>
    </row>
    <row r="57" spans="16:26">
      <c r="P57" s="229"/>
      <c r="T57" s="229"/>
      <c r="U57" s="229"/>
      <c r="V57" s="229"/>
      <c r="W57" s="229"/>
    </row>
    <row r="58" spans="16:26">
      <c r="P58" s="229"/>
      <c r="T58" s="229"/>
      <c r="U58" s="229"/>
      <c r="V58" s="229"/>
      <c r="W58" s="229"/>
    </row>
    <row r="59" spans="16:26">
      <c r="P59" s="329"/>
      <c r="Q59" s="229"/>
      <c r="R59" s="330"/>
      <c r="S59" s="330"/>
      <c r="T59" s="229"/>
      <c r="U59" s="229"/>
      <c r="V59" s="229"/>
      <c r="W59" s="229"/>
      <c r="X59" s="331"/>
      <c r="Y59" s="331"/>
      <c r="Z59" s="229"/>
    </row>
    <row r="60" spans="16:26">
      <c r="P60" s="329"/>
      <c r="Q60" s="229"/>
      <c r="R60" s="330"/>
      <c r="S60" s="331"/>
      <c r="T60" s="229"/>
      <c r="U60" s="229"/>
      <c r="V60" s="229"/>
      <c r="W60" s="229"/>
      <c r="X60" s="331"/>
      <c r="Y60" s="331"/>
      <c r="Z60" s="229"/>
    </row>
    <row r="61" spans="16:26">
      <c r="P61" s="329"/>
      <c r="Q61" s="229"/>
      <c r="R61" s="330"/>
      <c r="S61" s="330"/>
      <c r="T61" s="229"/>
      <c r="U61" s="229"/>
      <c r="V61" s="229"/>
      <c r="W61" s="229"/>
      <c r="X61" s="331"/>
      <c r="Y61" s="331"/>
      <c r="Z61" s="229"/>
    </row>
    <row r="62" spans="16:26">
      <c r="P62" s="329"/>
      <c r="Q62" s="229"/>
      <c r="R62" s="330"/>
      <c r="S62" s="331"/>
      <c r="T62" s="229"/>
      <c r="U62" s="229"/>
      <c r="V62" s="229"/>
      <c r="W62" s="229"/>
      <c r="X62" s="331"/>
      <c r="Y62" s="331"/>
      <c r="Z62" s="229"/>
    </row>
    <row r="63" spans="16:26">
      <c r="P63" s="329"/>
      <c r="Q63" s="229"/>
      <c r="R63" s="330"/>
      <c r="S63" s="330"/>
      <c r="T63" s="229"/>
      <c r="U63" s="229"/>
      <c r="V63" s="229"/>
      <c r="W63" s="229"/>
      <c r="X63" s="331"/>
      <c r="Y63" s="331"/>
      <c r="Z63" s="229"/>
    </row>
    <row r="64" spans="16:26">
      <c r="P64" s="329"/>
      <c r="Q64" s="229"/>
      <c r="R64" s="330"/>
      <c r="S64" s="330"/>
      <c r="T64" s="229"/>
      <c r="U64" s="229"/>
      <c r="V64" s="229"/>
      <c r="W64" s="229"/>
      <c r="X64" s="331"/>
      <c r="Y64" s="331"/>
      <c r="Z64" s="229"/>
    </row>
    <row r="65" spans="16:26">
      <c r="P65" s="329"/>
      <c r="Q65" s="229"/>
      <c r="R65" s="330"/>
      <c r="S65" s="330"/>
      <c r="T65" s="229"/>
      <c r="U65" s="229"/>
      <c r="V65" s="229"/>
      <c r="W65" s="229"/>
      <c r="X65" s="331"/>
      <c r="Y65" s="331"/>
      <c r="Z65" s="229"/>
    </row>
    <row r="66" spans="16:26" ht="12.75" customHeight="1">
      <c r="P66" s="329"/>
      <c r="Q66" s="229"/>
      <c r="R66" s="330"/>
      <c r="S66" s="330"/>
      <c r="T66" s="229"/>
      <c r="U66" s="229"/>
      <c r="V66" s="229"/>
      <c r="W66" s="229"/>
      <c r="X66" s="330"/>
      <c r="Y66" s="331"/>
      <c r="Z66" s="229"/>
    </row>
    <row r="67" spans="16:26" ht="12.75" customHeight="1">
      <c r="P67" s="329"/>
      <c r="Q67" s="229"/>
      <c r="R67" s="330"/>
      <c r="S67" s="330"/>
      <c r="T67" s="229"/>
      <c r="U67" s="229"/>
      <c r="V67" s="229"/>
      <c r="W67" s="229"/>
      <c r="X67" s="330"/>
      <c r="Y67" s="330"/>
      <c r="Z67" s="229"/>
    </row>
    <row r="68" spans="16:26" ht="12.75" customHeight="1">
      <c r="P68" s="329"/>
      <c r="Q68" s="229"/>
      <c r="R68" s="330"/>
      <c r="S68" s="330"/>
      <c r="T68" s="229"/>
      <c r="U68" s="229"/>
      <c r="V68" s="229"/>
      <c r="W68" s="229"/>
      <c r="X68" s="330"/>
      <c r="Y68" s="330"/>
      <c r="Z68" s="229"/>
    </row>
    <row r="69" spans="16:26" ht="12.75" customHeight="1">
      <c r="P69" s="229"/>
      <c r="Q69" s="229"/>
      <c r="R69" s="330"/>
      <c r="S69" s="330"/>
      <c r="T69" s="229"/>
      <c r="U69" s="229"/>
      <c r="V69" s="229"/>
      <c r="W69" s="229"/>
      <c r="X69" s="330"/>
      <c r="Y69" s="330"/>
      <c r="Z69" s="229"/>
    </row>
    <row r="70" spans="16:26" ht="12.75" customHeight="1">
      <c r="P70" s="229"/>
      <c r="Q70" s="229"/>
      <c r="R70" s="330"/>
      <c r="S70" s="330"/>
      <c r="T70" s="229"/>
      <c r="U70" s="229"/>
      <c r="V70" s="229"/>
      <c r="W70" s="229"/>
      <c r="X70" s="330"/>
      <c r="Y70" s="330"/>
      <c r="Z70" s="229"/>
    </row>
    <row r="71" spans="16:26" ht="12.75" customHeight="1">
      <c r="P71" s="229"/>
      <c r="Q71" s="229"/>
      <c r="R71" s="330"/>
      <c r="S71" s="330"/>
      <c r="T71" s="229"/>
      <c r="U71" s="229"/>
      <c r="V71" s="229"/>
      <c r="W71" s="229"/>
      <c r="X71" s="330"/>
      <c r="Y71" s="330"/>
      <c r="Z71" s="229"/>
    </row>
    <row r="72" spans="16:26" ht="12.75" customHeight="1">
      <c r="P72" s="229"/>
      <c r="Q72" s="229"/>
      <c r="R72" s="330"/>
      <c r="S72" s="331"/>
      <c r="T72" s="229"/>
      <c r="U72" s="229"/>
      <c r="V72" s="229"/>
      <c r="W72" s="229"/>
      <c r="X72" s="331"/>
      <c r="Y72" s="330"/>
      <c r="Z72" s="229"/>
    </row>
    <row r="73" spans="16:26" ht="12.75" customHeight="1">
      <c r="P73" s="229"/>
      <c r="Q73" s="229"/>
      <c r="R73" s="229"/>
      <c r="S73" s="229"/>
      <c r="T73" s="229"/>
      <c r="U73" s="229"/>
      <c r="V73" s="229"/>
      <c r="W73" s="229"/>
      <c r="X73" s="229"/>
      <c r="Y73" s="229"/>
      <c r="Z73" s="229"/>
    </row>
    <row r="74" spans="16:26">
      <c r="P74" s="229"/>
      <c r="Q74" s="229"/>
      <c r="R74" s="229"/>
      <c r="S74" s="229"/>
      <c r="T74" s="229"/>
      <c r="U74" s="229"/>
      <c r="V74" s="229"/>
      <c r="W74" s="229"/>
    </row>
    <row r="75" spans="16:26">
      <c r="P75" s="229"/>
      <c r="Q75" s="229"/>
      <c r="R75" s="229"/>
      <c r="S75" s="229"/>
      <c r="T75" s="229"/>
      <c r="U75" s="229"/>
      <c r="V75" s="229"/>
      <c r="W75" s="229"/>
    </row>
    <row r="76" spans="16:26">
      <c r="P76" s="229"/>
      <c r="Q76" s="229"/>
      <c r="R76" s="229"/>
      <c r="S76" s="229"/>
      <c r="T76" s="229"/>
      <c r="U76" s="229"/>
      <c r="V76" s="229"/>
      <c r="W76" s="229"/>
    </row>
    <row r="77" spans="16:26">
      <c r="P77" s="229"/>
      <c r="Q77" s="229"/>
      <c r="R77" s="229"/>
      <c r="S77" s="229"/>
      <c r="T77" s="229"/>
      <c r="U77" s="229"/>
      <c r="V77" s="229"/>
      <c r="W77" s="229"/>
    </row>
    <row r="78" spans="16:26">
      <c r="P78" s="229"/>
      <c r="Q78" s="229"/>
      <c r="R78" s="229"/>
      <c r="S78" s="229"/>
      <c r="T78" s="229"/>
      <c r="U78" s="229"/>
      <c r="V78" s="229"/>
      <c r="W78" s="229"/>
    </row>
    <row r="79" spans="16:26">
      <c r="P79" s="229"/>
      <c r="Q79" s="229"/>
      <c r="R79" s="229"/>
      <c r="S79" s="229"/>
      <c r="T79" s="229"/>
      <c r="U79" s="229"/>
      <c r="V79" s="229"/>
      <c r="W79" s="229"/>
    </row>
    <row r="80" spans="16:26">
      <c r="P80" s="229"/>
      <c r="Q80" s="229"/>
      <c r="R80" s="229"/>
      <c r="S80" s="229"/>
    </row>
    <row r="81" spans="16:19">
      <c r="P81" s="229"/>
      <c r="Q81" s="229"/>
      <c r="R81" s="229"/>
      <c r="S81" s="229"/>
    </row>
    <row r="82" spans="16:19">
      <c r="P82" s="229"/>
      <c r="Q82" s="229"/>
      <c r="R82" s="229"/>
      <c r="S82" s="229"/>
    </row>
    <row r="83" spans="16:19">
      <c r="P83" s="229"/>
      <c r="Q83" s="229"/>
      <c r="R83" s="229"/>
      <c r="S83" s="229"/>
    </row>
    <row r="84" spans="16:19">
      <c r="P84" s="229"/>
      <c r="Q84" s="229"/>
      <c r="R84" s="229"/>
      <c r="S84" s="229"/>
    </row>
    <row r="85" spans="16:19">
      <c r="P85" s="229"/>
      <c r="Q85" s="229"/>
      <c r="R85" s="229"/>
      <c r="S85" s="229"/>
    </row>
    <row r="86" spans="16:19">
      <c r="P86" s="229"/>
      <c r="Q86" s="229"/>
      <c r="R86" s="229"/>
      <c r="S86" s="229"/>
    </row>
    <row r="87" spans="16:19">
      <c r="P87" s="229"/>
      <c r="Q87" s="229"/>
      <c r="R87" s="229"/>
      <c r="S87" s="229"/>
    </row>
    <row r="88" spans="16:19">
      <c r="P88" s="37"/>
      <c r="R88" s="229"/>
      <c r="S88" s="229"/>
    </row>
    <row r="89" spans="16:19">
      <c r="P89" s="37"/>
      <c r="R89" s="229"/>
      <c r="S89" s="229"/>
    </row>
    <row r="90" spans="16:19">
      <c r="P90" s="37"/>
      <c r="R90" s="229"/>
      <c r="S90" s="229"/>
    </row>
    <row r="91" spans="16:19">
      <c r="P91" s="37"/>
      <c r="R91" s="229"/>
      <c r="S91" s="229"/>
    </row>
    <row r="92" spans="16:19">
      <c r="P92" s="37"/>
      <c r="R92" s="229"/>
      <c r="S92" s="229"/>
    </row>
    <row r="93" spans="16:19">
      <c r="P93" s="37"/>
      <c r="R93" s="229"/>
      <c r="S93" s="229"/>
    </row>
    <row r="94" spans="16:19">
      <c r="P94" s="37"/>
      <c r="R94" s="229"/>
      <c r="S94" s="229"/>
    </row>
    <row r="95" spans="16:19">
      <c r="P95" s="37"/>
      <c r="R95" s="229"/>
      <c r="S95" s="229"/>
    </row>
    <row r="96" spans="16:19">
      <c r="P96" s="37"/>
      <c r="R96" s="229"/>
      <c r="S96" s="229"/>
    </row>
    <row r="97" spans="1:22">
      <c r="P97" s="37"/>
      <c r="R97" s="229"/>
      <c r="S97" s="229"/>
    </row>
    <row r="98" spans="1:22">
      <c r="P98" s="37"/>
      <c r="R98" s="229"/>
      <c r="S98" s="229"/>
    </row>
    <row r="99" spans="1:22">
      <c r="P99" s="37"/>
      <c r="R99" s="229"/>
      <c r="S99" s="229"/>
    </row>
    <row r="100" spans="1:22">
      <c r="F100" s="37"/>
      <c r="G100" s="37"/>
      <c r="H100" s="37"/>
      <c r="I100" s="37"/>
      <c r="J100" s="37"/>
      <c r="K100" s="37"/>
      <c r="L100" s="37"/>
      <c r="M100" s="37"/>
      <c r="N100" s="37"/>
      <c r="O100" s="37"/>
      <c r="P100" s="37"/>
    </row>
    <row r="101" spans="1:22">
      <c r="F101" s="37"/>
      <c r="G101" s="37"/>
      <c r="H101" s="37"/>
      <c r="I101" s="37"/>
      <c r="J101" s="37"/>
      <c r="K101" s="37"/>
      <c r="L101" s="37"/>
      <c r="M101" s="37"/>
      <c r="N101" s="37"/>
      <c r="O101" s="37"/>
      <c r="P101" s="37"/>
    </row>
    <row r="102" spans="1:22">
      <c r="F102" s="37"/>
      <c r="G102" s="37"/>
      <c r="H102" s="37"/>
      <c r="I102" s="37"/>
      <c r="J102" s="37"/>
      <c r="K102" s="37"/>
      <c r="L102" s="37"/>
      <c r="M102" s="37"/>
      <c r="N102" s="37"/>
      <c r="O102" s="37"/>
      <c r="P102" s="37"/>
    </row>
    <row r="103" spans="1:22">
      <c r="F103" s="37"/>
      <c r="G103" s="37"/>
      <c r="H103" s="37"/>
      <c r="I103" s="37"/>
      <c r="J103" s="37"/>
      <c r="K103" s="37"/>
      <c r="L103" s="37"/>
      <c r="M103" s="37"/>
      <c r="N103" s="37"/>
      <c r="O103" s="37"/>
      <c r="P103" s="37"/>
    </row>
    <row r="104" spans="1:22">
      <c r="F104" s="37"/>
      <c r="G104" s="37"/>
      <c r="H104" s="37"/>
      <c r="I104" s="37"/>
      <c r="J104" s="37"/>
      <c r="K104" s="37"/>
      <c r="L104" s="37"/>
      <c r="M104" s="37"/>
      <c r="N104" s="37"/>
      <c r="O104" s="37"/>
      <c r="P104" s="37"/>
    </row>
    <row r="105" spans="1:22" ht="13.5" thickBot="1">
      <c r="F105" s="37"/>
      <c r="G105" s="37"/>
      <c r="H105" s="37"/>
      <c r="I105" s="37"/>
      <c r="J105" s="37"/>
      <c r="K105" s="37"/>
      <c r="L105" s="37"/>
      <c r="M105" s="37"/>
      <c r="N105" s="37"/>
      <c r="O105" s="37"/>
      <c r="P105" s="37"/>
    </row>
    <row r="106" spans="1:22" ht="13.5" thickBot="1">
      <c r="A106" s="614" t="s">
        <v>7</v>
      </c>
      <c r="B106" s="617" t="s">
        <v>12</v>
      </c>
      <c r="C106" s="593"/>
      <c r="D106" s="594"/>
      <c r="E106" s="617" t="s">
        <v>101</v>
      </c>
      <c r="F106" s="593"/>
      <c r="G106" s="594"/>
      <c r="H106" s="617" t="s">
        <v>103</v>
      </c>
      <c r="I106" s="593"/>
      <c r="J106" s="594"/>
      <c r="K106" s="617" t="s">
        <v>100</v>
      </c>
      <c r="L106" s="593"/>
      <c r="M106" s="594"/>
      <c r="N106" s="617" t="s">
        <v>102</v>
      </c>
      <c r="O106" s="593"/>
      <c r="P106" s="594"/>
      <c r="Q106" s="617" t="s">
        <v>104</v>
      </c>
      <c r="R106" s="593"/>
      <c r="S106" s="594"/>
      <c r="T106" s="617" t="s">
        <v>6</v>
      </c>
      <c r="U106" s="593"/>
      <c r="V106" s="594"/>
    </row>
    <row r="107" spans="1:22" ht="26.25" thickBot="1">
      <c r="A107" s="615"/>
      <c r="B107" s="222" t="s">
        <v>131</v>
      </c>
      <c r="C107" s="223" t="s">
        <v>126</v>
      </c>
      <c r="D107" s="224" t="s">
        <v>143</v>
      </c>
      <c r="E107" s="222" t="s">
        <v>131</v>
      </c>
      <c r="F107" s="223" t="s">
        <v>126</v>
      </c>
      <c r="G107" s="224" t="s">
        <v>143</v>
      </c>
      <c r="H107" s="222" t="s">
        <v>131</v>
      </c>
      <c r="I107" s="223" t="s">
        <v>126</v>
      </c>
      <c r="J107" s="224" t="s">
        <v>143</v>
      </c>
      <c r="K107" s="222" t="s">
        <v>131</v>
      </c>
      <c r="L107" s="223" t="s">
        <v>126</v>
      </c>
      <c r="M107" s="224" t="s">
        <v>143</v>
      </c>
      <c r="N107" s="222" t="s">
        <v>131</v>
      </c>
      <c r="O107" s="223" t="s">
        <v>126</v>
      </c>
      <c r="P107" s="224" t="s">
        <v>143</v>
      </c>
      <c r="Q107" s="222" t="s">
        <v>131</v>
      </c>
      <c r="R107" s="223" t="s">
        <v>126</v>
      </c>
      <c r="S107" s="224" t="s">
        <v>143</v>
      </c>
      <c r="T107" s="222" t="s">
        <v>131</v>
      </c>
      <c r="U107" s="223" t="s">
        <v>126</v>
      </c>
      <c r="V107" s="224" t="s">
        <v>143</v>
      </c>
    </row>
    <row r="108" spans="1:22">
      <c r="A108" s="314">
        <v>2002</v>
      </c>
      <c r="B108" s="220">
        <v>6497</v>
      </c>
      <c r="C108" s="249">
        <v>87738</v>
      </c>
      <c r="D108" s="40">
        <f t="shared" ref="D108:D123" si="9">IF(C108=0, "NA", B108/C108)</f>
        <v>7.4050012537327042E-2</v>
      </c>
      <c r="E108" s="220">
        <v>4466</v>
      </c>
      <c r="F108" s="249">
        <v>66245</v>
      </c>
      <c r="G108" s="40">
        <f t="shared" ref="G108:G123" si="10">IF(F108=0, "NA", E108/F108)</f>
        <v>6.7416408785568718E-2</v>
      </c>
      <c r="H108" s="220"/>
      <c r="I108" s="249"/>
      <c r="J108" s="40"/>
      <c r="K108" s="220">
        <v>30</v>
      </c>
      <c r="L108" s="249">
        <v>310</v>
      </c>
      <c r="M108" s="40">
        <f t="shared" ref="M108:M123" si="11">IF(L108=0, "NA", K108/L108)</f>
        <v>9.6774193548387094E-2</v>
      </c>
      <c r="N108" s="220">
        <v>0</v>
      </c>
      <c r="O108" s="249">
        <v>0</v>
      </c>
      <c r="P108" s="296" t="s">
        <v>191</v>
      </c>
      <c r="Q108" s="220"/>
      <c r="R108" s="249"/>
      <c r="S108" s="40"/>
      <c r="T108" s="220">
        <f>SUM(Q108,N108,K108,H108,E108,B108)</f>
        <v>10993</v>
      </c>
      <c r="U108" s="249">
        <f>SUM(R108,O108,L108,I108,F108,C108)</f>
        <v>154293</v>
      </c>
      <c r="V108" s="40">
        <f t="shared" ref="V108:V123" si="12">IF(U108=0, "NA", T108/U108)</f>
        <v>7.1247561457745981E-2</v>
      </c>
    </row>
    <row r="109" spans="1:22">
      <c r="A109" s="314">
        <v>2003</v>
      </c>
      <c r="B109" s="221">
        <v>5804</v>
      </c>
      <c r="C109" s="248">
        <v>103797</v>
      </c>
      <c r="D109" s="34">
        <f t="shared" si="9"/>
        <v>5.5916837673535842E-2</v>
      </c>
      <c r="E109" s="221">
        <v>4632</v>
      </c>
      <c r="F109" s="248">
        <v>81429</v>
      </c>
      <c r="G109" s="34">
        <f t="shared" si="10"/>
        <v>5.6883911137309805E-2</v>
      </c>
      <c r="H109" s="221"/>
      <c r="I109" s="248"/>
      <c r="J109" s="34"/>
      <c r="K109" s="221">
        <v>16</v>
      </c>
      <c r="L109" s="248">
        <v>375</v>
      </c>
      <c r="M109" s="34">
        <f t="shared" si="11"/>
        <v>4.2666666666666665E-2</v>
      </c>
      <c r="N109" s="221">
        <v>0</v>
      </c>
      <c r="O109" s="248">
        <v>1</v>
      </c>
      <c r="P109" s="34">
        <f t="shared" ref="P109:P123" si="13">IF(O109=0, "NA", N109/O109)</f>
        <v>0</v>
      </c>
      <c r="Q109" s="221"/>
      <c r="R109" s="248"/>
      <c r="S109" s="34"/>
      <c r="T109" s="221">
        <f t="shared" ref="T109:T123" si="14">SUM(Q109,N109,K109,H109,E109,B109)</f>
        <v>10452</v>
      </c>
      <c r="U109" s="248">
        <f t="shared" ref="U109:U123" si="15">SUM(R109,O109,L109,I109,F109,C109)</f>
        <v>185602</v>
      </c>
      <c r="V109" s="34">
        <f t="shared" si="12"/>
        <v>5.6314048339996335E-2</v>
      </c>
    </row>
    <row r="110" spans="1:22">
      <c r="A110" s="314">
        <v>2004</v>
      </c>
      <c r="B110" s="221">
        <v>5149</v>
      </c>
      <c r="C110" s="248">
        <v>111320</v>
      </c>
      <c r="D110" s="34">
        <f t="shared" si="9"/>
        <v>4.6254042400287458E-2</v>
      </c>
      <c r="E110" s="221">
        <v>5007</v>
      </c>
      <c r="F110" s="248">
        <v>108815</v>
      </c>
      <c r="G110" s="34">
        <f t="shared" si="10"/>
        <v>4.601387676331388E-2</v>
      </c>
      <c r="H110" s="221"/>
      <c r="I110" s="248"/>
      <c r="J110" s="34"/>
      <c r="K110" s="221">
        <v>9</v>
      </c>
      <c r="L110" s="248">
        <v>155</v>
      </c>
      <c r="M110" s="34">
        <f t="shared" si="11"/>
        <v>5.8064516129032261E-2</v>
      </c>
      <c r="N110" s="221">
        <v>0</v>
      </c>
      <c r="O110" s="248">
        <v>3</v>
      </c>
      <c r="P110" s="34">
        <f t="shared" si="13"/>
        <v>0</v>
      </c>
      <c r="Q110" s="221"/>
      <c r="R110" s="248"/>
      <c r="S110" s="34"/>
      <c r="T110" s="221">
        <f t="shared" si="14"/>
        <v>10165</v>
      </c>
      <c r="U110" s="248">
        <f t="shared" si="15"/>
        <v>220293</v>
      </c>
      <c r="V110" s="34">
        <f t="shared" si="12"/>
        <v>4.6143091246657858E-2</v>
      </c>
    </row>
    <row r="111" spans="1:22">
      <c r="A111" s="314">
        <v>2005</v>
      </c>
      <c r="B111" s="221">
        <v>4859</v>
      </c>
      <c r="C111" s="248">
        <v>126911</v>
      </c>
      <c r="D111" s="34">
        <f t="shared" si="9"/>
        <v>3.8286673338008524E-2</v>
      </c>
      <c r="E111" s="221">
        <v>4353</v>
      </c>
      <c r="F111" s="248">
        <v>113451</v>
      </c>
      <c r="G111" s="34">
        <f t="shared" si="10"/>
        <v>3.8368987492397602E-2</v>
      </c>
      <c r="H111" s="221"/>
      <c r="I111" s="248"/>
      <c r="J111" s="34"/>
      <c r="K111" s="221">
        <v>13</v>
      </c>
      <c r="L111" s="248">
        <v>284</v>
      </c>
      <c r="M111" s="34">
        <f t="shared" si="11"/>
        <v>4.5774647887323945E-2</v>
      </c>
      <c r="N111" s="221">
        <v>0</v>
      </c>
      <c r="O111" s="248">
        <v>25</v>
      </c>
      <c r="P111" s="34">
        <f t="shared" si="13"/>
        <v>0</v>
      </c>
      <c r="Q111" s="221"/>
      <c r="R111" s="248"/>
      <c r="S111" s="34"/>
      <c r="T111" s="221">
        <f t="shared" si="14"/>
        <v>9225</v>
      </c>
      <c r="U111" s="248">
        <f t="shared" si="15"/>
        <v>240671</v>
      </c>
      <c r="V111" s="34">
        <f t="shared" si="12"/>
        <v>3.8330334772365596E-2</v>
      </c>
    </row>
    <row r="112" spans="1:22">
      <c r="A112" s="314">
        <v>2006</v>
      </c>
      <c r="B112" s="221">
        <v>4054</v>
      </c>
      <c r="C112" s="248">
        <v>124928</v>
      </c>
      <c r="D112" s="34">
        <f t="shared" si="9"/>
        <v>3.2450691598360656E-2</v>
      </c>
      <c r="E112" s="221">
        <v>3410</v>
      </c>
      <c r="F112" s="248">
        <v>111854</v>
      </c>
      <c r="G112" s="34">
        <f t="shared" si="10"/>
        <v>3.0486169470917444E-2</v>
      </c>
      <c r="H112" s="221"/>
      <c r="I112" s="248"/>
      <c r="J112" s="34"/>
      <c r="K112" s="221">
        <v>7</v>
      </c>
      <c r="L112" s="248">
        <v>256</v>
      </c>
      <c r="M112" s="34">
        <f t="shared" si="11"/>
        <v>2.734375E-2</v>
      </c>
      <c r="N112" s="221">
        <v>3</v>
      </c>
      <c r="O112" s="248">
        <v>40</v>
      </c>
      <c r="P112" s="34">
        <f t="shared" si="13"/>
        <v>7.4999999999999997E-2</v>
      </c>
      <c r="Q112" s="221"/>
      <c r="R112" s="248"/>
      <c r="S112" s="34"/>
      <c r="T112" s="221">
        <f t="shared" si="14"/>
        <v>7474</v>
      </c>
      <c r="U112" s="248">
        <f t="shared" si="15"/>
        <v>237078</v>
      </c>
      <c r="V112" s="34">
        <f t="shared" si="12"/>
        <v>3.1525489501345552E-2</v>
      </c>
    </row>
    <row r="113" spans="1:22">
      <c r="A113" s="314">
        <v>2007</v>
      </c>
      <c r="B113" s="221">
        <v>3180</v>
      </c>
      <c r="C113" s="248">
        <v>145081</v>
      </c>
      <c r="D113" s="34">
        <f t="shared" si="9"/>
        <v>2.1918790193064565E-2</v>
      </c>
      <c r="E113" s="221">
        <v>2713</v>
      </c>
      <c r="F113" s="248">
        <v>111383</v>
      </c>
      <c r="G113" s="34">
        <f t="shared" si="10"/>
        <v>2.435739744844366E-2</v>
      </c>
      <c r="H113" s="221"/>
      <c r="I113" s="248"/>
      <c r="J113" s="34"/>
      <c r="K113" s="221">
        <v>2</v>
      </c>
      <c r="L113" s="248">
        <v>33</v>
      </c>
      <c r="M113" s="34">
        <f t="shared" si="11"/>
        <v>6.0606060606060608E-2</v>
      </c>
      <c r="N113" s="221">
        <v>3</v>
      </c>
      <c r="O113" s="248">
        <v>45</v>
      </c>
      <c r="P113" s="34">
        <f t="shared" si="13"/>
        <v>6.6666666666666666E-2</v>
      </c>
      <c r="Q113" s="221">
        <v>199</v>
      </c>
      <c r="R113" s="248">
        <v>2434</v>
      </c>
      <c r="S113" s="34">
        <f t="shared" ref="S113:S123" si="16">IF(R113=0, "NA", Q113/R113)</f>
        <v>8.1758422350041091E-2</v>
      </c>
      <c r="T113" s="221">
        <f t="shared" si="14"/>
        <v>6097</v>
      </c>
      <c r="U113" s="248">
        <f t="shared" si="15"/>
        <v>258976</v>
      </c>
      <c r="V113" s="34">
        <f t="shared" si="12"/>
        <v>2.354272210552329E-2</v>
      </c>
    </row>
    <row r="114" spans="1:22">
      <c r="A114" s="314">
        <v>2008</v>
      </c>
      <c r="B114" s="221">
        <v>2399</v>
      </c>
      <c r="C114" s="248">
        <v>136786</v>
      </c>
      <c r="D114" s="34">
        <f t="shared" si="9"/>
        <v>1.7538344567426492E-2</v>
      </c>
      <c r="E114" s="221">
        <v>1994</v>
      </c>
      <c r="F114" s="248">
        <v>117072</v>
      </c>
      <c r="G114" s="34">
        <f t="shared" si="10"/>
        <v>1.703225365586989E-2</v>
      </c>
      <c r="H114" s="221">
        <v>384</v>
      </c>
      <c r="I114" s="248">
        <v>9954</v>
      </c>
      <c r="J114" s="34">
        <f t="shared" ref="J114:J123" si="17">IF(I114=0, "NA", H114/I114)</f>
        <v>3.8577456298975285E-2</v>
      </c>
      <c r="K114" s="221">
        <v>5</v>
      </c>
      <c r="L114" s="248">
        <v>39</v>
      </c>
      <c r="M114" s="34">
        <f t="shared" si="11"/>
        <v>0.12820512820512819</v>
      </c>
      <c r="N114" s="221">
        <v>4</v>
      </c>
      <c r="O114" s="248">
        <v>59</v>
      </c>
      <c r="P114" s="34">
        <f t="shared" si="13"/>
        <v>6.7796610169491525E-2</v>
      </c>
      <c r="Q114" s="221">
        <v>181</v>
      </c>
      <c r="R114" s="248">
        <v>2878</v>
      </c>
      <c r="S114" s="34">
        <f t="shared" si="16"/>
        <v>6.2890896455872133E-2</v>
      </c>
      <c r="T114" s="221">
        <f t="shared" si="14"/>
        <v>4967</v>
      </c>
      <c r="U114" s="248">
        <f t="shared" si="15"/>
        <v>266788</v>
      </c>
      <c r="V114" s="34">
        <f t="shared" si="12"/>
        <v>1.861777891059568E-2</v>
      </c>
    </row>
    <row r="115" spans="1:22">
      <c r="A115" s="314">
        <v>2009</v>
      </c>
      <c r="B115" s="221">
        <v>1541</v>
      </c>
      <c r="C115" s="248">
        <v>121837</v>
      </c>
      <c r="D115" s="34">
        <f t="shared" si="9"/>
        <v>1.2648046160033488E-2</v>
      </c>
      <c r="E115" s="221">
        <v>1167</v>
      </c>
      <c r="F115" s="248">
        <v>78379</v>
      </c>
      <c r="G115" s="34">
        <f t="shared" si="10"/>
        <v>1.4889192258130367E-2</v>
      </c>
      <c r="H115" s="221">
        <v>196</v>
      </c>
      <c r="I115" s="248">
        <v>6529</v>
      </c>
      <c r="J115" s="34">
        <f t="shared" si="17"/>
        <v>3.0019911165568999E-2</v>
      </c>
      <c r="K115" s="221">
        <v>62</v>
      </c>
      <c r="L115" s="248">
        <v>794</v>
      </c>
      <c r="M115" s="34">
        <f t="shared" si="11"/>
        <v>7.8085642317380355E-2</v>
      </c>
      <c r="N115" s="221">
        <v>11</v>
      </c>
      <c r="O115" s="248">
        <v>176</v>
      </c>
      <c r="P115" s="34">
        <f t="shared" si="13"/>
        <v>6.25E-2</v>
      </c>
      <c r="Q115" s="221">
        <v>56</v>
      </c>
      <c r="R115" s="248">
        <v>1007</v>
      </c>
      <c r="S115" s="34">
        <f t="shared" si="16"/>
        <v>5.5610724925521347E-2</v>
      </c>
      <c r="T115" s="221">
        <f t="shared" si="14"/>
        <v>3033</v>
      </c>
      <c r="U115" s="248">
        <f t="shared" si="15"/>
        <v>208722</v>
      </c>
      <c r="V115" s="34">
        <f t="shared" si="12"/>
        <v>1.4531290424583896E-2</v>
      </c>
    </row>
    <row r="116" spans="1:22">
      <c r="A116" s="314">
        <v>2010</v>
      </c>
      <c r="B116" s="221">
        <v>1116</v>
      </c>
      <c r="C116" s="248">
        <v>140526</v>
      </c>
      <c r="D116" s="34">
        <f t="shared" si="9"/>
        <v>7.941590879979506E-3</v>
      </c>
      <c r="E116" s="221">
        <v>1075</v>
      </c>
      <c r="F116" s="248">
        <v>110931</v>
      </c>
      <c r="G116" s="34">
        <f t="shared" si="10"/>
        <v>9.6907086387033377E-3</v>
      </c>
      <c r="H116" s="221">
        <v>149</v>
      </c>
      <c r="I116" s="248">
        <v>6356</v>
      </c>
      <c r="J116" s="34">
        <f t="shared" si="17"/>
        <v>2.3442416614222781E-2</v>
      </c>
      <c r="K116" s="221">
        <v>108</v>
      </c>
      <c r="L116" s="248">
        <v>1703</v>
      </c>
      <c r="M116" s="34">
        <f t="shared" si="11"/>
        <v>6.3417498532002348E-2</v>
      </c>
      <c r="N116" s="221">
        <v>11</v>
      </c>
      <c r="O116" s="248">
        <v>293</v>
      </c>
      <c r="P116" s="34">
        <f t="shared" si="13"/>
        <v>3.7542662116040959E-2</v>
      </c>
      <c r="Q116" s="221">
        <v>61</v>
      </c>
      <c r="R116" s="248">
        <v>1065</v>
      </c>
      <c r="S116" s="34">
        <f t="shared" si="16"/>
        <v>5.7276995305164322E-2</v>
      </c>
      <c r="T116" s="221">
        <f t="shared" si="14"/>
        <v>2520</v>
      </c>
      <c r="U116" s="248">
        <f t="shared" si="15"/>
        <v>260874</v>
      </c>
      <c r="V116" s="34">
        <f t="shared" si="12"/>
        <v>9.6598357827916929E-3</v>
      </c>
    </row>
    <row r="117" spans="1:22">
      <c r="A117" s="314">
        <v>2011</v>
      </c>
      <c r="B117" s="221">
        <v>958</v>
      </c>
      <c r="C117" s="248">
        <v>132270</v>
      </c>
      <c r="D117" s="34">
        <f t="shared" si="9"/>
        <v>7.2427610191275419E-3</v>
      </c>
      <c r="E117" s="221">
        <v>958</v>
      </c>
      <c r="F117" s="248">
        <v>138841</v>
      </c>
      <c r="G117" s="34">
        <f t="shared" si="10"/>
        <v>6.8999791127980926E-3</v>
      </c>
      <c r="H117" s="221">
        <v>153</v>
      </c>
      <c r="I117" s="248">
        <v>10203</v>
      </c>
      <c r="J117" s="34">
        <f t="shared" si="17"/>
        <v>1.4995589532490444E-2</v>
      </c>
      <c r="K117" s="221">
        <v>74</v>
      </c>
      <c r="L117" s="248">
        <v>1644</v>
      </c>
      <c r="M117" s="34">
        <f t="shared" si="11"/>
        <v>4.5012165450121655E-2</v>
      </c>
      <c r="N117" s="221">
        <v>14</v>
      </c>
      <c r="O117" s="248">
        <v>513</v>
      </c>
      <c r="P117" s="34">
        <f t="shared" si="13"/>
        <v>2.7290448343079921E-2</v>
      </c>
      <c r="Q117" s="221">
        <v>185</v>
      </c>
      <c r="R117" s="248">
        <v>2928</v>
      </c>
      <c r="S117" s="34">
        <f t="shared" si="16"/>
        <v>6.3183060109289618E-2</v>
      </c>
      <c r="T117" s="221">
        <f t="shared" si="14"/>
        <v>2342</v>
      </c>
      <c r="U117" s="248">
        <f t="shared" si="15"/>
        <v>286399</v>
      </c>
      <c r="V117" s="34">
        <f t="shared" si="12"/>
        <v>8.1774028540602447E-3</v>
      </c>
    </row>
    <row r="118" spans="1:22">
      <c r="A118" s="314">
        <v>2012</v>
      </c>
      <c r="B118" s="221">
        <v>744</v>
      </c>
      <c r="C118" s="248">
        <v>159644</v>
      </c>
      <c r="D118" s="34">
        <f t="shared" si="9"/>
        <v>4.6603693217408737E-3</v>
      </c>
      <c r="E118" s="221">
        <v>643</v>
      </c>
      <c r="F118" s="248">
        <v>131436</v>
      </c>
      <c r="G118" s="34">
        <f t="shared" si="10"/>
        <v>4.8921147935116708E-3</v>
      </c>
      <c r="H118" s="221">
        <v>102</v>
      </c>
      <c r="I118" s="248">
        <v>10309</v>
      </c>
      <c r="J118" s="34">
        <f t="shared" si="17"/>
        <v>9.8942671452129215E-3</v>
      </c>
      <c r="K118" s="221">
        <v>53</v>
      </c>
      <c r="L118" s="248">
        <v>2146</v>
      </c>
      <c r="M118" s="34">
        <f t="shared" si="11"/>
        <v>2.4697110904007457E-2</v>
      </c>
      <c r="N118" s="221">
        <v>23</v>
      </c>
      <c r="O118" s="248">
        <v>774</v>
      </c>
      <c r="P118" s="34">
        <f t="shared" si="13"/>
        <v>2.9715762273901807E-2</v>
      </c>
      <c r="Q118" s="221">
        <v>108</v>
      </c>
      <c r="R118" s="248">
        <v>2490</v>
      </c>
      <c r="S118" s="34">
        <f t="shared" si="16"/>
        <v>4.3373493975903614E-2</v>
      </c>
      <c r="T118" s="221">
        <f t="shared" si="14"/>
        <v>1673</v>
      </c>
      <c r="U118" s="248">
        <f t="shared" si="15"/>
        <v>306799</v>
      </c>
      <c r="V118" s="34">
        <f t="shared" si="12"/>
        <v>5.4530816593274427E-3</v>
      </c>
    </row>
    <row r="119" spans="1:22">
      <c r="A119" s="314">
        <v>2013</v>
      </c>
      <c r="B119" s="221">
        <v>564</v>
      </c>
      <c r="C119" s="248">
        <v>178683</v>
      </c>
      <c r="D119" s="34">
        <f t="shared" si="9"/>
        <v>3.1564278638706537E-3</v>
      </c>
      <c r="E119" s="221">
        <v>431</v>
      </c>
      <c r="F119" s="248">
        <v>140033</v>
      </c>
      <c r="G119" s="34">
        <f t="shared" si="10"/>
        <v>3.0778459363150113E-3</v>
      </c>
      <c r="H119" s="221">
        <v>59</v>
      </c>
      <c r="I119" s="248">
        <v>9323</v>
      </c>
      <c r="J119" s="34">
        <f t="shared" si="17"/>
        <v>6.3284350530944979E-3</v>
      </c>
      <c r="K119" s="221">
        <v>46</v>
      </c>
      <c r="L119" s="248">
        <v>2143</v>
      </c>
      <c r="M119" s="34">
        <f t="shared" si="11"/>
        <v>2.1465235650956604E-2</v>
      </c>
      <c r="N119" s="221">
        <v>14</v>
      </c>
      <c r="O119" s="248">
        <v>544</v>
      </c>
      <c r="P119" s="34">
        <f t="shared" si="13"/>
        <v>2.5735294117647058E-2</v>
      </c>
      <c r="Q119" s="221">
        <v>60</v>
      </c>
      <c r="R119" s="248">
        <v>2026</v>
      </c>
      <c r="S119" s="34">
        <f t="shared" si="16"/>
        <v>2.9615004935834157E-2</v>
      </c>
      <c r="T119" s="221">
        <f t="shared" si="14"/>
        <v>1174</v>
      </c>
      <c r="U119" s="248">
        <f t="shared" si="15"/>
        <v>332752</v>
      </c>
      <c r="V119" s="34">
        <f t="shared" si="12"/>
        <v>3.5281530990046643E-3</v>
      </c>
    </row>
    <row r="120" spans="1:22">
      <c r="A120" s="314">
        <v>2014</v>
      </c>
      <c r="B120" s="221">
        <v>313</v>
      </c>
      <c r="C120" s="248">
        <v>157490</v>
      </c>
      <c r="D120" s="34">
        <f t="shared" si="9"/>
        <v>1.9874277731919488E-3</v>
      </c>
      <c r="E120" s="221">
        <v>352</v>
      </c>
      <c r="F120" s="248">
        <v>166348</v>
      </c>
      <c r="G120" s="34">
        <f t="shared" si="10"/>
        <v>2.1160458797220287E-3</v>
      </c>
      <c r="H120" s="221">
        <v>48</v>
      </c>
      <c r="I120" s="248">
        <v>10701</v>
      </c>
      <c r="J120" s="34">
        <f t="shared" si="17"/>
        <v>4.4855620970002804E-3</v>
      </c>
      <c r="K120" s="221">
        <v>22</v>
      </c>
      <c r="L120" s="248">
        <v>2878</v>
      </c>
      <c r="M120" s="34">
        <f t="shared" si="11"/>
        <v>7.6441973592772756E-3</v>
      </c>
      <c r="N120" s="221">
        <v>19</v>
      </c>
      <c r="O120" s="248">
        <v>1315</v>
      </c>
      <c r="P120" s="34">
        <f t="shared" si="13"/>
        <v>1.4448669201520912E-2</v>
      </c>
      <c r="Q120" s="221">
        <v>47</v>
      </c>
      <c r="R120" s="248">
        <v>2096</v>
      </c>
      <c r="S120" s="34">
        <f t="shared" si="16"/>
        <v>2.2423664122137404E-2</v>
      </c>
      <c r="T120" s="221">
        <f t="shared" si="14"/>
        <v>801</v>
      </c>
      <c r="U120" s="248">
        <f t="shared" si="15"/>
        <v>340828</v>
      </c>
      <c r="V120" s="34">
        <f t="shared" si="12"/>
        <v>2.3501590244932929E-3</v>
      </c>
    </row>
    <row r="121" spans="1:22">
      <c r="A121" s="314">
        <v>2015</v>
      </c>
      <c r="B121" s="221">
        <v>147</v>
      </c>
      <c r="C121" s="248">
        <v>155658</v>
      </c>
      <c r="D121" s="34">
        <f t="shared" si="9"/>
        <v>9.4437805959218281E-4</v>
      </c>
      <c r="E121" s="221">
        <v>142</v>
      </c>
      <c r="F121" s="248">
        <v>180605</v>
      </c>
      <c r="G121" s="34">
        <f t="shared" si="10"/>
        <v>7.8624622795603664E-4</v>
      </c>
      <c r="H121" s="221">
        <v>46</v>
      </c>
      <c r="I121" s="248">
        <v>17902</v>
      </c>
      <c r="J121" s="34">
        <f t="shared" si="17"/>
        <v>2.5695453022008714E-3</v>
      </c>
      <c r="K121" s="221">
        <v>2</v>
      </c>
      <c r="L121" s="248">
        <v>1375</v>
      </c>
      <c r="M121" s="34">
        <f t="shared" si="11"/>
        <v>1.4545454545454545E-3</v>
      </c>
      <c r="N121" s="221">
        <v>6</v>
      </c>
      <c r="O121" s="248">
        <v>1228</v>
      </c>
      <c r="P121" s="34">
        <f t="shared" si="13"/>
        <v>4.8859934853420191E-3</v>
      </c>
      <c r="Q121" s="221">
        <v>36</v>
      </c>
      <c r="R121" s="248">
        <v>3456</v>
      </c>
      <c r="S121" s="34">
        <f t="shared" si="16"/>
        <v>1.0416666666666666E-2</v>
      </c>
      <c r="T121" s="221">
        <f t="shared" si="14"/>
        <v>379</v>
      </c>
      <c r="U121" s="248">
        <f t="shared" si="15"/>
        <v>360224</v>
      </c>
      <c r="V121" s="34">
        <f t="shared" si="12"/>
        <v>1.0521231233898908E-3</v>
      </c>
    </row>
    <row r="122" spans="1:22">
      <c r="A122" s="314">
        <v>2016</v>
      </c>
      <c r="B122" s="221">
        <v>20</v>
      </c>
      <c r="C122" s="248">
        <v>34244</v>
      </c>
      <c r="D122" s="34">
        <f t="shared" si="9"/>
        <v>5.8404392010279172E-4</v>
      </c>
      <c r="E122" s="221">
        <v>25</v>
      </c>
      <c r="F122" s="248">
        <v>34630</v>
      </c>
      <c r="G122" s="34">
        <f t="shared" si="10"/>
        <v>7.2191741264799312E-4</v>
      </c>
      <c r="H122" s="221">
        <v>4</v>
      </c>
      <c r="I122" s="248">
        <v>2050</v>
      </c>
      <c r="J122" s="34">
        <f t="shared" si="17"/>
        <v>1.9512195121951219E-3</v>
      </c>
      <c r="K122" s="221">
        <v>0</v>
      </c>
      <c r="L122" s="248">
        <v>125</v>
      </c>
      <c r="M122" s="34">
        <f t="shared" si="11"/>
        <v>0</v>
      </c>
      <c r="N122" s="221">
        <v>2</v>
      </c>
      <c r="O122" s="248">
        <v>161</v>
      </c>
      <c r="P122" s="34">
        <f t="shared" si="13"/>
        <v>1.2422360248447204E-2</v>
      </c>
      <c r="Q122" s="221">
        <v>3</v>
      </c>
      <c r="R122" s="248">
        <v>379</v>
      </c>
      <c r="S122" s="34">
        <f t="shared" si="16"/>
        <v>7.9155672823219003E-3</v>
      </c>
      <c r="T122" s="221">
        <f t="shared" si="14"/>
        <v>54</v>
      </c>
      <c r="U122" s="248">
        <f t="shared" si="15"/>
        <v>71589</v>
      </c>
      <c r="V122" s="34">
        <f t="shared" si="12"/>
        <v>7.5430582910782377E-4</v>
      </c>
    </row>
    <row r="123" spans="1:22" ht="13.5" thickBot="1">
      <c r="A123" s="314">
        <v>2017</v>
      </c>
      <c r="B123" s="272">
        <v>2</v>
      </c>
      <c r="C123" s="280">
        <v>616</v>
      </c>
      <c r="D123" s="162">
        <f t="shared" si="9"/>
        <v>3.246753246753247E-3</v>
      </c>
      <c r="E123" s="272"/>
      <c r="F123" s="280">
        <v>128</v>
      </c>
      <c r="G123" s="162">
        <f t="shared" si="10"/>
        <v>0</v>
      </c>
      <c r="H123" s="272">
        <v>0</v>
      </c>
      <c r="I123" s="280">
        <v>3</v>
      </c>
      <c r="J123" s="162">
        <f t="shared" si="17"/>
        <v>0</v>
      </c>
      <c r="K123" s="272">
        <v>0</v>
      </c>
      <c r="L123" s="280">
        <v>0</v>
      </c>
      <c r="M123" s="162" t="str">
        <f t="shared" si="11"/>
        <v>NA</v>
      </c>
      <c r="N123" s="272">
        <v>0</v>
      </c>
      <c r="O123" s="280">
        <v>0</v>
      </c>
      <c r="P123" s="162" t="str">
        <f t="shared" si="13"/>
        <v>NA</v>
      </c>
      <c r="Q123" s="272">
        <v>0</v>
      </c>
      <c r="R123" s="280">
        <v>2</v>
      </c>
      <c r="S123" s="162">
        <f t="shared" si="16"/>
        <v>0</v>
      </c>
      <c r="T123" s="272">
        <f t="shared" si="14"/>
        <v>2</v>
      </c>
      <c r="U123" s="280">
        <f t="shared" si="15"/>
        <v>749</v>
      </c>
      <c r="V123" s="162">
        <f t="shared" si="12"/>
        <v>2.6702269692923898E-3</v>
      </c>
    </row>
    <row r="124" spans="1:22" ht="13.5" thickBot="1">
      <c r="A124" s="35" t="s">
        <v>6</v>
      </c>
      <c r="B124" s="115">
        <f>SUM(B108:B123)</f>
        <v>37347</v>
      </c>
      <c r="C124" s="161">
        <f>SUM(C108:C123)</f>
        <v>1917529</v>
      </c>
      <c r="D124" s="42">
        <f>B124/C124</f>
        <v>1.9476628515135885E-2</v>
      </c>
      <c r="E124" s="115">
        <f>SUM(E108:E123)</f>
        <v>31368</v>
      </c>
      <c r="F124" s="161">
        <f>SUM(F108:F123)</f>
        <v>1691580</v>
      </c>
      <c r="G124" s="42">
        <f>E124/F124</f>
        <v>1.8543610115986237E-2</v>
      </c>
      <c r="H124" s="115">
        <f>SUM(H108:H123)</f>
        <v>1141</v>
      </c>
      <c r="I124" s="161">
        <f>SUM(I108:I123)</f>
        <v>83330</v>
      </c>
      <c r="J124" s="42">
        <f>H124/I124</f>
        <v>1.3692547701908076E-2</v>
      </c>
      <c r="K124" s="115">
        <f>SUM(K108:K123)</f>
        <v>449</v>
      </c>
      <c r="L124" s="161">
        <f>SUM(L108:L123)</f>
        <v>14260</v>
      </c>
      <c r="M124" s="42">
        <f>K124/L124</f>
        <v>3.1486676016830292E-2</v>
      </c>
      <c r="N124" s="115">
        <f>SUM(N108:N123)</f>
        <v>110</v>
      </c>
      <c r="O124" s="161">
        <f>SUM(O108:O123)</f>
        <v>5177</v>
      </c>
      <c r="P124" s="42">
        <f>N124/O124</f>
        <v>2.1247826926791578E-2</v>
      </c>
      <c r="Q124" s="115">
        <f>SUM(Q108:Q123)</f>
        <v>936</v>
      </c>
      <c r="R124" s="161">
        <f>SUM(R108:R123)</f>
        <v>20761</v>
      </c>
      <c r="S124" s="42">
        <f>Q124/R124</f>
        <v>4.5084533500313086E-2</v>
      </c>
      <c r="T124" s="115">
        <f>SUM(T108:T123)</f>
        <v>71351</v>
      </c>
      <c r="U124" s="161">
        <f>SUM(U108:U123)</f>
        <v>3732637</v>
      </c>
      <c r="V124" s="42">
        <f>T124/U124</f>
        <v>1.9115440370976337E-2</v>
      </c>
    </row>
    <row r="125" spans="1:22">
      <c r="F125" s="37"/>
      <c r="G125" s="37"/>
      <c r="H125" s="37"/>
      <c r="I125" s="37"/>
      <c r="J125" s="37"/>
      <c r="K125" s="37"/>
      <c r="L125" s="37"/>
      <c r="M125" s="37"/>
      <c r="N125" s="37"/>
      <c r="O125" s="37"/>
      <c r="P125" s="37"/>
    </row>
    <row r="126" spans="1:22" ht="13.5" thickBot="1">
      <c r="F126" s="37"/>
      <c r="G126" s="37"/>
      <c r="H126" s="37"/>
      <c r="I126" s="37"/>
      <c r="J126" s="37"/>
      <c r="K126" s="37"/>
      <c r="L126" s="37"/>
      <c r="M126" s="37"/>
      <c r="N126" s="37"/>
      <c r="O126" s="37"/>
      <c r="P126" s="37"/>
    </row>
    <row r="127" spans="1:22">
      <c r="A127" s="314">
        <v>2003</v>
      </c>
      <c r="B127" s="220">
        <v>5387</v>
      </c>
      <c r="C127" s="249">
        <v>86254</v>
      </c>
      <c r="D127" s="40">
        <f t="shared" ref="D127:D142" si="18">IF(C127=0, "NA", B127/C127)</f>
        <v>6.2455074547267377E-2</v>
      </c>
      <c r="E127" s="220">
        <v>5007</v>
      </c>
      <c r="F127" s="249">
        <v>74335</v>
      </c>
      <c r="G127" s="40">
        <f t="shared" ref="G127:G142" si="19">IF(F127=0, "NA", E127/F127)</f>
        <v>6.7357234142732231E-2</v>
      </c>
      <c r="H127" s="220">
        <v>0</v>
      </c>
      <c r="I127" s="249"/>
      <c r="J127" s="40"/>
      <c r="K127" s="220">
        <v>19</v>
      </c>
      <c r="L127" s="249">
        <v>345</v>
      </c>
      <c r="M127" s="40">
        <f t="shared" ref="M127:M142" si="20">IF(L127=0, "NA", K127/L127)</f>
        <v>5.5072463768115941E-2</v>
      </c>
      <c r="N127" s="220">
        <v>0</v>
      </c>
      <c r="O127" s="249"/>
      <c r="P127" s="40" t="s">
        <v>191</v>
      </c>
      <c r="Q127" s="220">
        <v>0</v>
      </c>
      <c r="R127" s="249"/>
      <c r="S127" s="40"/>
      <c r="T127" s="220">
        <f>SUM(Q127,N127,K127,H127,E127,B127)</f>
        <v>10413</v>
      </c>
      <c r="U127" s="249">
        <f>SUM(R127,O127,L127,I127,F127,C127)</f>
        <v>160934</v>
      </c>
      <c r="V127" s="40">
        <f t="shared" ref="V127:V142" si="21">IF(U127=0, "NA", T127/U127)</f>
        <v>6.4703543067344382E-2</v>
      </c>
    </row>
    <row r="128" spans="1:22">
      <c r="A128" s="314">
        <v>2004</v>
      </c>
      <c r="B128" s="221">
        <v>4588</v>
      </c>
      <c r="C128" s="248">
        <v>93890</v>
      </c>
      <c r="D128" s="34">
        <f t="shared" si="18"/>
        <v>4.8865693897113642E-2</v>
      </c>
      <c r="E128" s="221">
        <v>5179</v>
      </c>
      <c r="F128" s="248">
        <v>101738</v>
      </c>
      <c r="G128" s="34">
        <f t="shared" si="19"/>
        <v>5.0905266468772727E-2</v>
      </c>
      <c r="H128" s="221">
        <v>0</v>
      </c>
      <c r="I128" s="248"/>
      <c r="J128" s="34"/>
      <c r="K128" s="221">
        <v>14</v>
      </c>
      <c r="L128" s="248">
        <v>162</v>
      </c>
      <c r="M128" s="34">
        <f t="shared" si="20"/>
        <v>8.6419753086419748E-2</v>
      </c>
      <c r="N128" s="221">
        <v>0</v>
      </c>
      <c r="O128" s="248">
        <v>4</v>
      </c>
      <c r="P128" s="34">
        <f t="shared" ref="P128:P142" si="22">IF(O128=0, "NA", N128/O128)</f>
        <v>0</v>
      </c>
      <c r="Q128" s="221">
        <v>0</v>
      </c>
      <c r="R128" s="248"/>
      <c r="S128" s="34"/>
      <c r="T128" s="221">
        <f t="shared" ref="T128:T142" si="23">SUM(Q128,N128,K128,H128,E128,B128)</f>
        <v>9781</v>
      </c>
      <c r="U128" s="248">
        <f t="shared" ref="U128:U142" si="24">SUM(R128,O128,L128,I128,F128,C128)</f>
        <v>195794</v>
      </c>
      <c r="V128" s="34">
        <f t="shared" si="21"/>
        <v>4.9955565543377226E-2</v>
      </c>
    </row>
    <row r="129" spans="1:22">
      <c r="A129" s="314">
        <v>2005</v>
      </c>
      <c r="B129" s="221">
        <v>4455</v>
      </c>
      <c r="C129" s="248">
        <v>109684</v>
      </c>
      <c r="D129" s="34">
        <f t="shared" si="18"/>
        <v>4.0616680646220052E-2</v>
      </c>
      <c r="E129" s="221">
        <v>4613</v>
      </c>
      <c r="F129" s="248">
        <v>107687</v>
      </c>
      <c r="G129" s="34">
        <f t="shared" si="19"/>
        <v>4.2837111257626272E-2</v>
      </c>
      <c r="H129" s="221">
        <v>0</v>
      </c>
      <c r="I129" s="248"/>
      <c r="J129" s="34"/>
      <c r="K129" s="221">
        <v>18</v>
      </c>
      <c r="L129" s="248">
        <v>272</v>
      </c>
      <c r="M129" s="34">
        <f t="shared" si="20"/>
        <v>6.6176470588235295E-2</v>
      </c>
      <c r="N129" s="221">
        <v>2</v>
      </c>
      <c r="O129" s="248">
        <v>31</v>
      </c>
      <c r="P129" s="34">
        <f t="shared" si="22"/>
        <v>6.4516129032258063E-2</v>
      </c>
      <c r="Q129" s="221">
        <v>0</v>
      </c>
      <c r="R129" s="248"/>
      <c r="S129" s="34"/>
      <c r="T129" s="221">
        <f t="shared" si="23"/>
        <v>9088</v>
      </c>
      <c r="U129" s="248">
        <f t="shared" si="24"/>
        <v>217674</v>
      </c>
      <c r="V129" s="34">
        <f t="shared" si="21"/>
        <v>4.1750507639865118E-2</v>
      </c>
    </row>
    <row r="130" spans="1:22">
      <c r="A130" s="314">
        <v>2006</v>
      </c>
      <c r="B130" s="221">
        <v>3927</v>
      </c>
      <c r="C130" s="248">
        <v>110399</v>
      </c>
      <c r="D130" s="34">
        <f t="shared" si="18"/>
        <v>3.5570974374767889E-2</v>
      </c>
      <c r="E130" s="221">
        <v>3871</v>
      </c>
      <c r="F130" s="248">
        <v>108098</v>
      </c>
      <c r="G130" s="34">
        <f t="shared" si="19"/>
        <v>3.581009824418583E-2</v>
      </c>
      <c r="H130" s="221">
        <v>0</v>
      </c>
      <c r="I130" s="248"/>
      <c r="J130" s="34"/>
      <c r="K130" s="221">
        <v>13</v>
      </c>
      <c r="L130" s="248">
        <v>246</v>
      </c>
      <c r="M130" s="34">
        <f t="shared" si="20"/>
        <v>5.2845528455284556E-2</v>
      </c>
      <c r="N130" s="221">
        <v>3</v>
      </c>
      <c r="O130" s="248">
        <v>38</v>
      </c>
      <c r="P130" s="34">
        <f t="shared" si="22"/>
        <v>7.8947368421052627E-2</v>
      </c>
      <c r="Q130" s="221">
        <v>0</v>
      </c>
      <c r="R130" s="248"/>
      <c r="S130" s="34"/>
      <c r="T130" s="221">
        <f t="shared" si="23"/>
        <v>7814</v>
      </c>
      <c r="U130" s="248">
        <f t="shared" si="24"/>
        <v>218781</v>
      </c>
      <c r="V130" s="34">
        <f t="shared" si="21"/>
        <v>3.5716081378181837E-2</v>
      </c>
    </row>
    <row r="131" spans="1:22">
      <c r="A131" s="314">
        <v>2007</v>
      </c>
      <c r="B131" s="221">
        <v>3293</v>
      </c>
      <c r="C131" s="248">
        <v>130542</v>
      </c>
      <c r="D131" s="34">
        <f t="shared" si="18"/>
        <v>2.5225597891866219E-2</v>
      </c>
      <c r="E131" s="221">
        <v>3055</v>
      </c>
      <c r="F131" s="248">
        <v>109126</v>
      </c>
      <c r="G131" s="34">
        <f t="shared" si="19"/>
        <v>2.7995161556366034E-2</v>
      </c>
      <c r="H131" s="221">
        <v>0</v>
      </c>
      <c r="I131" s="248"/>
      <c r="J131" s="34"/>
      <c r="K131" s="221">
        <v>1</v>
      </c>
      <c r="L131" s="248">
        <v>29</v>
      </c>
      <c r="M131" s="34">
        <f t="shared" si="20"/>
        <v>3.4482758620689655E-2</v>
      </c>
      <c r="N131" s="221">
        <v>8</v>
      </c>
      <c r="O131" s="248">
        <v>53</v>
      </c>
      <c r="P131" s="34">
        <f t="shared" si="22"/>
        <v>0.15094339622641509</v>
      </c>
      <c r="Q131" s="221">
        <v>204</v>
      </c>
      <c r="R131" s="248">
        <v>2268</v>
      </c>
      <c r="S131" s="34"/>
      <c r="T131" s="221">
        <f t="shared" si="23"/>
        <v>6561</v>
      </c>
      <c r="U131" s="248">
        <f t="shared" si="24"/>
        <v>242018</v>
      </c>
      <c r="V131" s="34">
        <f t="shared" si="21"/>
        <v>2.7109553834838731E-2</v>
      </c>
    </row>
    <row r="132" spans="1:22">
      <c r="A132" s="314">
        <v>2008</v>
      </c>
      <c r="B132" s="221">
        <v>2600</v>
      </c>
      <c r="C132" s="248">
        <v>124192</v>
      </c>
      <c r="D132" s="34">
        <f t="shared" si="18"/>
        <v>2.0935325946920897E-2</v>
      </c>
      <c r="E132" s="221">
        <v>2408</v>
      </c>
      <c r="F132" s="248">
        <v>116293</v>
      </c>
      <c r="G132" s="34">
        <f t="shared" si="19"/>
        <v>2.0706319382937925E-2</v>
      </c>
      <c r="H132" s="221">
        <v>394</v>
      </c>
      <c r="I132" s="248">
        <v>9525</v>
      </c>
      <c r="J132" s="34"/>
      <c r="K132" s="221">
        <v>2</v>
      </c>
      <c r="L132" s="248">
        <v>30</v>
      </c>
      <c r="M132" s="34">
        <f t="shared" si="20"/>
        <v>6.6666666666666666E-2</v>
      </c>
      <c r="N132" s="221">
        <v>2</v>
      </c>
      <c r="O132" s="248">
        <v>72</v>
      </c>
      <c r="P132" s="34">
        <f t="shared" si="22"/>
        <v>2.7777777777777776E-2</v>
      </c>
      <c r="Q132" s="221">
        <v>175</v>
      </c>
      <c r="R132" s="248">
        <v>2634</v>
      </c>
      <c r="S132" s="34">
        <f t="shared" ref="S132:S142" si="25">IF(R132=0, "NA", Q132/R132)</f>
        <v>6.6438876233864838E-2</v>
      </c>
      <c r="T132" s="221">
        <f t="shared" si="23"/>
        <v>5581</v>
      </c>
      <c r="U132" s="248">
        <f t="shared" si="24"/>
        <v>252746</v>
      </c>
      <c r="V132" s="34">
        <f t="shared" si="21"/>
        <v>2.2081457273309964E-2</v>
      </c>
    </row>
    <row r="133" spans="1:22">
      <c r="A133" s="314">
        <v>2009</v>
      </c>
      <c r="B133" s="221">
        <v>1604</v>
      </c>
      <c r="C133" s="248">
        <v>112764</v>
      </c>
      <c r="D133" s="34">
        <f t="shared" si="18"/>
        <v>1.4224397857472242E-2</v>
      </c>
      <c r="E133" s="221">
        <v>1367</v>
      </c>
      <c r="F133" s="248">
        <v>78637</v>
      </c>
      <c r="G133" s="34">
        <f t="shared" si="19"/>
        <v>1.7383674351768252E-2</v>
      </c>
      <c r="H133" s="221">
        <v>208</v>
      </c>
      <c r="I133" s="248">
        <v>6312</v>
      </c>
      <c r="J133" s="34">
        <f t="shared" ref="J133:J142" si="26">IF(I133=0, "NA", H133/I133)</f>
        <v>3.2953105196451206E-2</v>
      </c>
      <c r="K133" s="221">
        <v>29</v>
      </c>
      <c r="L133" s="248">
        <v>251</v>
      </c>
      <c r="M133" s="34">
        <f t="shared" si="20"/>
        <v>0.11553784860557768</v>
      </c>
      <c r="N133" s="221">
        <v>14</v>
      </c>
      <c r="O133" s="248">
        <v>157</v>
      </c>
      <c r="P133" s="34">
        <f t="shared" si="22"/>
        <v>8.9171974522292988E-2</v>
      </c>
      <c r="Q133" s="221">
        <v>73</v>
      </c>
      <c r="R133" s="248">
        <v>948</v>
      </c>
      <c r="S133" s="34">
        <f t="shared" si="25"/>
        <v>7.7004219409282704E-2</v>
      </c>
      <c r="T133" s="221">
        <f t="shared" si="23"/>
        <v>3295</v>
      </c>
      <c r="U133" s="248">
        <f t="shared" si="24"/>
        <v>199069</v>
      </c>
      <c r="V133" s="34">
        <f t="shared" si="21"/>
        <v>1.6552049791780741E-2</v>
      </c>
    </row>
    <row r="134" spans="1:22">
      <c r="A134" s="314">
        <v>2010</v>
      </c>
      <c r="B134" s="221">
        <v>1382</v>
      </c>
      <c r="C134" s="248">
        <v>131114</v>
      </c>
      <c r="D134" s="34">
        <f t="shared" si="18"/>
        <v>1.0540445718992632E-2</v>
      </c>
      <c r="E134" s="221">
        <v>1378</v>
      </c>
      <c r="F134" s="248">
        <v>111975</v>
      </c>
      <c r="G134" s="34">
        <f t="shared" si="19"/>
        <v>1.2306318374637196E-2</v>
      </c>
      <c r="H134" s="221">
        <v>178</v>
      </c>
      <c r="I134" s="248">
        <v>6130</v>
      </c>
      <c r="J134" s="34">
        <f t="shared" si="26"/>
        <v>2.9037520391517128E-2</v>
      </c>
      <c r="K134" s="221">
        <v>59</v>
      </c>
      <c r="L134" s="248">
        <v>537</v>
      </c>
      <c r="M134" s="34">
        <f t="shared" si="20"/>
        <v>0.10986964618249534</v>
      </c>
      <c r="N134" s="221">
        <v>13</v>
      </c>
      <c r="O134" s="248">
        <v>249</v>
      </c>
      <c r="P134" s="34">
        <f t="shared" si="22"/>
        <v>5.2208835341365459E-2</v>
      </c>
      <c r="Q134" s="221">
        <v>45</v>
      </c>
      <c r="R134" s="248">
        <v>980</v>
      </c>
      <c r="S134" s="34">
        <f t="shared" si="25"/>
        <v>4.5918367346938778E-2</v>
      </c>
      <c r="T134" s="221">
        <f t="shared" si="23"/>
        <v>3055</v>
      </c>
      <c r="U134" s="248">
        <f t="shared" si="24"/>
        <v>250985</v>
      </c>
      <c r="V134" s="34">
        <f t="shared" si="21"/>
        <v>1.2172042153913581E-2</v>
      </c>
    </row>
    <row r="135" spans="1:22">
      <c r="A135" s="314">
        <v>2011</v>
      </c>
      <c r="B135" s="221">
        <v>1163</v>
      </c>
      <c r="C135" s="248">
        <v>122763</v>
      </c>
      <c r="D135" s="34">
        <f t="shared" si="18"/>
        <v>9.4735384439937117E-3</v>
      </c>
      <c r="E135" s="221">
        <v>1280</v>
      </c>
      <c r="F135" s="248">
        <v>140478</v>
      </c>
      <c r="G135" s="34">
        <f t="shared" si="19"/>
        <v>9.1117470351229374E-3</v>
      </c>
      <c r="H135" s="221">
        <v>188</v>
      </c>
      <c r="I135" s="248">
        <v>9936</v>
      </c>
      <c r="J135" s="34">
        <f t="shared" si="26"/>
        <v>1.8921095008051531E-2</v>
      </c>
      <c r="K135" s="221">
        <v>48</v>
      </c>
      <c r="L135" s="248">
        <v>538</v>
      </c>
      <c r="M135" s="34">
        <f t="shared" si="20"/>
        <v>8.9219330855018583E-2</v>
      </c>
      <c r="N135" s="221">
        <v>18</v>
      </c>
      <c r="O135" s="248">
        <v>454</v>
      </c>
      <c r="P135" s="34">
        <f t="shared" si="22"/>
        <v>3.9647577092511016E-2</v>
      </c>
      <c r="Q135" s="221">
        <v>159</v>
      </c>
      <c r="R135" s="248">
        <v>2790</v>
      </c>
      <c r="S135" s="34">
        <f t="shared" si="25"/>
        <v>5.6989247311827959E-2</v>
      </c>
      <c r="T135" s="221">
        <f t="shared" si="23"/>
        <v>2856</v>
      </c>
      <c r="U135" s="248">
        <f t="shared" si="24"/>
        <v>276959</v>
      </c>
      <c r="V135" s="34">
        <f t="shared" si="21"/>
        <v>1.0311995638343582E-2</v>
      </c>
    </row>
    <row r="136" spans="1:22">
      <c r="A136" s="314">
        <v>2012</v>
      </c>
      <c r="B136" s="221">
        <v>1006</v>
      </c>
      <c r="C136" s="248">
        <v>149643</v>
      </c>
      <c r="D136" s="34">
        <f t="shared" si="18"/>
        <v>6.7226666132060974E-3</v>
      </c>
      <c r="E136" s="221">
        <v>958</v>
      </c>
      <c r="F136" s="248">
        <v>135211</v>
      </c>
      <c r="G136" s="34">
        <f t="shared" si="19"/>
        <v>7.0852223561692464E-3</v>
      </c>
      <c r="H136" s="221">
        <v>146</v>
      </c>
      <c r="I136" s="248">
        <v>10078</v>
      </c>
      <c r="J136" s="34">
        <f t="shared" si="26"/>
        <v>1.4487001389164516E-2</v>
      </c>
      <c r="K136" s="221">
        <v>33</v>
      </c>
      <c r="L136" s="248">
        <v>695</v>
      </c>
      <c r="M136" s="34">
        <f t="shared" si="20"/>
        <v>4.7482014388489209E-2</v>
      </c>
      <c r="N136" s="221">
        <v>19</v>
      </c>
      <c r="O136" s="248">
        <v>705</v>
      </c>
      <c r="P136" s="34">
        <f t="shared" si="22"/>
        <v>2.6950354609929079E-2</v>
      </c>
      <c r="Q136" s="221">
        <v>141</v>
      </c>
      <c r="R136" s="248">
        <v>2429</v>
      </c>
      <c r="S136" s="34">
        <f t="shared" si="25"/>
        <v>5.8048579662412517E-2</v>
      </c>
      <c r="T136" s="221">
        <f t="shared" si="23"/>
        <v>2303</v>
      </c>
      <c r="U136" s="248">
        <f t="shared" si="24"/>
        <v>298761</v>
      </c>
      <c r="V136" s="34">
        <f t="shared" si="21"/>
        <v>7.7085027831611218E-3</v>
      </c>
    </row>
    <row r="137" spans="1:22">
      <c r="A137" s="314">
        <v>2013</v>
      </c>
      <c r="B137" s="221">
        <v>806</v>
      </c>
      <c r="C137" s="248">
        <v>157927</v>
      </c>
      <c r="D137" s="34">
        <f t="shared" si="18"/>
        <v>5.10362382619818E-3</v>
      </c>
      <c r="E137" s="221">
        <v>727</v>
      </c>
      <c r="F137" s="248">
        <v>154047</v>
      </c>
      <c r="G137" s="34">
        <f t="shared" si="19"/>
        <v>4.7193389030620522E-3</v>
      </c>
      <c r="H137" s="221">
        <v>90</v>
      </c>
      <c r="I137" s="248">
        <v>9205</v>
      </c>
      <c r="J137" s="34">
        <f t="shared" si="26"/>
        <v>9.7772949483976093E-3</v>
      </c>
      <c r="K137" s="221">
        <v>30</v>
      </c>
      <c r="L137" s="248">
        <v>695</v>
      </c>
      <c r="M137" s="34">
        <f t="shared" si="20"/>
        <v>4.3165467625899283E-2</v>
      </c>
      <c r="N137" s="221">
        <v>13</v>
      </c>
      <c r="O137" s="248">
        <v>577</v>
      </c>
      <c r="P137" s="34">
        <f t="shared" si="22"/>
        <v>2.2530329289428077E-2</v>
      </c>
      <c r="Q137" s="221">
        <v>69</v>
      </c>
      <c r="R137" s="248">
        <v>2080</v>
      </c>
      <c r="S137" s="34">
        <f t="shared" si="25"/>
        <v>3.3173076923076923E-2</v>
      </c>
      <c r="T137" s="221">
        <f t="shared" si="23"/>
        <v>1735</v>
      </c>
      <c r="U137" s="248">
        <f t="shared" si="24"/>
        <v>324531</v>
      </c>
      <c r="V137" s="34">
        <f t="shared" si="21"/>
        <v>5.3461764823699428E-3</v>
      </c>
    </row>
    <row r="138" spans="1:22">
      <c r="A138" s="314">
        <v>2014</v>
      </c>
      <c r="B138" s="221">
        <v>461</v>
      </c>
      <c r="C138" s="248">
        <v>146546</v>
      </c>
      <c r="D138" s="34">
        <f t="shared" si="18"/>
        <v>3.1457699288960461E-3</v>
      </c>
      <c r="E138" s="221">
        <v>540</v>
      </c>
      <c r="F138" s="248">
        <v>183053</v>
      </c>
      <c r="G138" s="34">
        <f t="shared" si="19"/>
        <v>2.9499653105931069E-3</v>
      </c>
      <c r="H138" s="221">
        <v>79</v>
      </c>
      <c r="I138" s="248">
        <v>10681</v>
      </c>
      <c r="J138" s="34">
        <f t="shared" si="26"/>
        <v>7.3963112068158414E-3</v>
      </c>
      <c r="K138" s="221">
        <v>14</v>
      </c>
      <c r="L138" s="248">
        <v>1559</v>
      </c>
      <c r="M138" s="34">
        <f t="shared" si="20"/>
        <v>8.9801154586273257E-3</v>
      </c>
      <c r="N138" s="221">
        <v>15</v>
      </c>
      <c r="O138" s="248">
        <v>1284</v>
      </c>
      <c r="P138" s="34">
        <f t="shared" si="22"/>
        <v>1.1682242990654205E-2</v>
      </c>
      <c r="Q138" s="221">
        <v>56</v>
      </c>
      <c r="R138" s="248">
        <v>2032</v>
      </c>
      <c r="S138" s="34">
        <f t="shared" si="25"/>
        <v>2.7559055118110236E-2</v>
      </c>
      <c r="T138" s="221">
        <f t="shared" si="23"/>
        <v>1165</v>
      </c>
      <c r="U138" s="248">
        <f t="shared" si="24"/>
        <v>345155</v>
      </c>
      <c r="V138" s="34">
        <f t="shared" si="21"/>
        <v>3.3752951572481927E-3</v>
      </c>
    </row>
    <row r="139" spans="1:22">
      <c r="A139" s="314">
        <v>2015</v>
      </c>
      <c r="B139" s="221">
        <v>292</v>
      </c>
      <c r="C139" s="248">
        <v>148422</v>
      </c>
      <c r="D139" s="34">
        <f t="shared" si="18"/>
        <v>1.9673633288865532E-3</v>
      </c>
      <c r="E139" s="221">
        <v>369</v>
      </c>
      <c r="F139" s="248">
        <v>209146</v>
      </c>
      <c r="G139" s="34">
        <f t="shared" si="19"/>
        <v>1.7643177493234391E-3</v>
      </c>
      <c r="H139" s="221">
        <v>78</v>
      </c>
      <c r="I139" s="248">
        <v>16171</v>
      </c>
      <c r="J139" s="34">
        <f t="shared" si="26"/>
        <v>4.8234493847010076E-3</v>
      </c>
      <c r="K139" s="221">
        <v>8</v>
      </c>
      <c r="L139" s="248">
        <v>886</v>
      </c>
      <c r="M139" s="34">
        <f t="shared" si="20"/>
        <v>9.0293453724604959E-3</v>
      </c>
      <c r="N139" s="221">
        <v>8</v>
      </c>
      <c r="O139" s="248">
        <v>1279</v>
      </c>
      <c r="P139" s="34">
        <f t="shared" si="22"/>
        <v>6.2548866301798279E-3</v>
      </c>
      <c r="Q139" s="221">
        <v>88</v>
      </c>
      <c r="R139" s="248">
        <v>3961</v>
      </c>
      <c r="S139" s="34">
        <f t="shared" si="25"/>
        <v>2.2216611966675081E-2</v>
      </c>
      <c r="T139" s="221">
        <f t="shared" si="23"/>
        <v>843</v>
      </c>
      <c r="U139" s="248">
        <f t="shared" si="24"/>
        <v>379865</v>
      </c>
      <c r="V139" s="34">
        <f t="shared" si="21"/>
        <v>2.219209455990944E-3</v>
      </c>
    </row>
    <row r="140" spans="1:22">
      <c r="A140" s="314">
        <v>2016</v>
      </c>
      <c r="B140" s="221">
        <v>143</v>
      </c>
      <c r="C140" s="248">
        <v>122411</v>
      </c>
      <c r="D140" s="34">
        <f t="shared" si="18"/>
        <v>1.1681956686899052E-3</v>
      </c>
      <c r="E140" s="221">
        <v>209</v>
      </c>
      <c r="F140" s="248">
        <v>205521</v>
      </c>
      <c r="G140" s="34">
        <f t="shared" si="19"/>
        <v>1.0169277105502601E-3</v>
      </c>
      <c r="H140" s="221">
        <v>35</v>
      </c>
      <c r="I140" s="248">
        <v>13638</v>
      </c>
      <c r="J140" s="34">
        <f t="shared" si="26"/>
        <v>2.566358703622232E-3</v>
      </c>
      <c r="K140" s="221">
        <v>0</v>
      </c>
      <c r="L140" s="248">
        <v>133</v>
      </c>
      <c r="M140" s="34">
        <f t="shared" si="20"/>
        <v>0</v>
      </c>
      <c r="N140" s="221">
        <v>6</v>
      </c>
      <c r="O140" s="248">
        <v>663</v>
      </c>
      <c r="P140" s="34">
        <f t="shared" si="22"/>
        <v>9.0497737556561094E-3</v>
      </c>
      <c r="Q140" s="221">
        <v>19</v>
      </c>
      <c r="R140" s="248">
        <v>2907</v>
      </c>
      <c r="S140" s="34">
        <f t="shared" si="25"/>
        <v>6.5359477124183009E-3</v>
      </c>
      <c r="T140" s="221">
        <f t="shared" si="23"/>
        <v>412</v>
      </c>
      <c r="U140" s="248">
        <f t="shared" si="24"/>
        <v>345273</v>
      </c>
      <c r="V140" s="34">
        <f t="shared" si="21"/>
        <v>1.1932586677788301E-3</v>
      </c>
    </row>
    <row r="141" spans="1:22">
      <c r="A141" s="314">
        <v>2017</v>
      </c>
      <c r="B141" s="221">
        <v>20</v>
      </c>
      <c r="C141" s="248">
        <v>27159</v>
      </c>
      <c r="D141" s="34">
        <f t="shared" si="18"/>
        <v>7.3640413859125888E-4</v>
      </c>
      <c r="E141" s="221">
        <v>30</v>
      </c>
      <c r="F141" s="248">
        <v>40414</v>
      </c>
      <c r="G141" s="34">
        <f t="shared" si="19"/>
        <v>7.4231701885485229E-4</v>
      </c>
      <c r="H141" s="221">
        <v>1</v>
      </c>
      <c r="I141" s="248">
        <v>1043</v>
      </c>
      <c r="J141" s="34">
        <f t="shared" si="26"/>
        <v>9.5877277085330771E-4</v>
      </c>
      <c r="K141" s="221">
        <v>0</v>
      </c>
      <c r="L141" s="248">
        <v>24</v>
      </c>
      <c r="M141" s="34">
        <f t="shared" si="20"/>
        <v>0</v>
      </c>
      <c r="N141" s="221">
        <v>0</v>
      </c>
      <c r="O141" s="248">
        <v>16</v>
      </c>
      <c r="P141" s="34">
        <f t="shared" si="22"/>
        <v>0</v>
      </c>
      <c r="Q141" s="221">
        <v>1</v>
      </c>
      <c r="R141" s="248">
        <v>258</v>
      </c>
      <c r="S141" s="34">
        <f t="shared" si="25"/>
        <v>3.875968992248062E-3</v>
      </c>
      <c r="T141" s="221">
        <f t="shared" si="23"/>
        <v>52</v>
      </c>
      <c r="U141" s="248">
        <f t="shared" si="24"/>
        <v>68914</v>
      </c>
      <c r="V141" s="34">
        <f t="shared" si="21"/>
        <v>7.5456365905331288E-4</v>
      </c>
    </row>
    <row r="142" spans="1:22">
      <c r="A142" s="314">
        <v>2018</v>
      </c>
      <c r="B142" s="272">
        <v>0</v>
      </c>
      <c r="C142" s="280">
        <v>365</v>
      </c>
      <c r="D142" s="162">
        <f t="shared" si="18"/>
        <v>0</v>
      </c>
      <c r="E142" s="272">
        <v>0</v>
      </c>
      <c r="F142" s="280">
        <v>531</v>
      </c>
      <c r="G142" s="162">
        <f t="shared" si="19"/>
        <v>0</v>
      </c>
      <c r="H142" s="272">
        <v>0</v>
      </c>
      <c r="I142" s="280">
        <v>18</v>
      </c>
      <c r="J142" s="162">
        <f t="shared" si="26"/>
        <v>0</v>
      </c>
      <c r="K142" s="272">
        <v>1</v>
      </c>
      <c r="L142" s="280">
        <v>4</v>
      </c>
      <c r="M142" s="162">
        <f t="shared" si="20"/>
        <v>0.25</v>
      </c>
      <c r="N142" s="272">
        <v>0</v>
      </c>
      <c r="O142" s="280"/>
      <c r="P142" s="162" t="str">
        <f t="shared" si="22"/>
        <v>NA</v>
      </c>
      <c r="Q142" s="272">
        <v>0</v>
      </c>
      <c r="R142" s="280">
        <v>4</v>
      </c>
      <c r="S142" s="162">
        <f t="shared" si="25"/>
        <v>0</v>
      </c>
      <c r="T142" s="272">
        <f t="shared" si="23"/>
        <v>1</v>
      </c>
      <c r="U142" s="280">
        <f t="shared" si="24"/>
        <v>922</v>
      </c>
      <c r="V142" s="162">
        <f t="shared" si="21"/>
        <v>1.0845986984815619E-3</v>
      </c>
    </row>
    <row r="143" spans="1:22">
      <c r="F143" s="37"/>
      <c r="G143" s="37"/>
      <c r="H143" s="37"/>
      <c r="I143" s="37"/>
      <c r="J143" s="37"/>
      <c r="K143" s="37"/>
      <c r="L143" s="37"/>
      <c r="M143" s="37"/>
      <c r="N143" s="37"/>
      <c r="O143" s="37"/>
      <c r="P143" s="37"/>
    </row>
    <row r="144" spans="1:22">
      <c r="F144" s="37"/>
      <c r="G144" s="37"/>
      <c r="H144" s="37"/>
      <c r="I144" s="37"/>
      <c r="J144" s="37"/>
      <c r="K144" s="37"/>
      <c r="L144" s="37"/>
      <c r="M144" s="37"/>
      <c r="N144" s="37"/>
      <c r="O144" s="37"/>
      <c r="P144" s="37"/>
    </row>
    <row r="145" spans="1:17">
      <c r="F145" s="37"/>
      <c r="G145" s="37"/>
      <c r="H145" s="37"/>
      <c r="I145" s="37"/>
      <c r="J145" s="37"/>
      <c r="K145" s="37"/>
      <c r="L145" s="37"/>
      <c r="M145" s="37"/>
      <c r="N145" s="37"/>
      <c r="O145" s="37"/>
      <c r="P145" s="37"/>
    </row>
    <row r="146" spans="1:17">
      <c r="F146" s="37"/>
      <c r="G146" s="37"/>
      <c r="H146" s="37"/>
      <c r="I146" s="37"/>
      <c r="J146" s="37"/>
      <c r="K146" s="37"/>
      <c r="L146" s="37"/>
      <c r="M146" s="37"/>
      <c r="N146" s="37"/>
      <c r="O146" s="37"/>
      <c r="P146" s="37"/>
    </row>
    <row r="147" spans="1:17">
      <c r="F147" s="37"/>
      <c r="G147" s="37"/>
      <c r="H147" s="37"/>
      <c r="I147" s="37"/>
      <c r="J147" s="37"/>
      <c r="K147" s="37"/>
      <c r="L147" s="37"/>
      <c r="M147" s="37"/>
      <c r="N147" s="37"/>
      <c r="O147" s="37"/>
      <c r="P147" s="37"/>
    </row>
    <row r="148" spans="1:17">
      <c r="A148" s="290" t="s">
        <v>360</v>
      </c>
      <c r="F148" s="37"/>
      <c r="G148" s="37"/>
      <c r="H148" s="37"/>
      <c r="I148" s="37"/>
      <c r="J148" s="290" t="s">
        <v>361</v>
      </c>
      <c r="K148" s="37"/>
      <c r="L148" s="37"/>
      <c r="M148" s="37"/>
      <c r="N148" s="37"/>
      <c r="O148" s="37"/>
      <c r="P148" s="37"/>
    </row>
    <row r="149" spans="1:17">
      <c r="A149" s="501" t="s">
        <v>358</v>
      </c>
      <c r="B149" s="501" t="s">
        <v>12</v>
      </c>
      <c r="C149" s="501" t="s">
        <v>101</v>
      </c>
      <c r="D149" s="501" t="s">
        <v>103</v>
      </c>
      <c r="E149" s="501" t="s">
        <v>100</v>
      </c>
      <c r="F149" s="501" t="s">
        <v>102</v>
      </c>
      <c r="G149" s="501" t="s">
        <v>104</v>
      </c>
      <c r="H149" s="501" t="s">
        <v>108</v>
      </c>
      <c r="I149" s="37"/>
      <c r="J149" s="501" t="s">
        <v>358</v>
      </c>
      <c r="K149" s="501" t="s">
        <v>12</v>
      </c>
      <c r="L149" s="501" t="s">
        <v>101</v>
      </c>
      <c r="M149" s="501" t="s">
        <v>103</v>
      </c>
      <c r="N149" s="501" t="s">
        <v>100</v>
      </c>
      <c r="O149" s="501" t="s">
        <v>102</v>
      </c>
      <c r="P149" s="501" t="s">
        <v>104</v>
      </c>
      <c r="Q149" s="501" t="s">
        <v>108</v>
      </c>
    </row>
    <row r="150" spans="1:17">
      <c r="A150" s="502">
        <v>2003</v>
      </c>
      <c r="B150" s="502">
        <v>4186</v>
      </c>
      <c r="C150" s="502">
        <v>4021</v>
      </c>
      <c r="D150" s="503"/>
      <c r="E150" s="502">
        <v>17</v>
      </c>
      <c r="F150" s="503"/>
      <c r="G150" s="503"/>
      <c r="H150" s="503"/>
      <c r="I150" s="37"/>
      <c r="J150" s="502">
        <v>2003</v>
      </c>
      <c r="K150" s="502">
        <v>1201</v>
      </c>
      <c r="L150" s="502">
        <v>986</v>
      </c>
      <c r="M150" s="503"/>
      <c r="N150" s="502">
        <v>2</v>
      </c>
      <c r="O150" s="503"/>
      <c r="P150" s="503"/>
      <c r="Q150" s="503"/>
    </row>
    <row r="151" spans="1:17">
      <c r="A151" s="502">
        <v>2004</v>
      </c>
      <c r="B151" s="502">
        <v>3587</v>
      </c>
      <c r="C151" s="502">
        <v>4101</v>
      </c>
      <c r="D151" s="503"/>
      <c r="E151" s="502">
        <v>13</v>
      </c>
      <c r="F151" s="503"/>
      <c r="G151" s="503"/>
      <c r="H151" s="503"/>
      <c r="I151" s="37"/>
      <c r="J151" s="502">
        <v>2004</v>
      </c>
      <c r="K151" s="502">
        <v>1001</v>
      </c>
      <c r="L151" s="502">
        <v>1078</v>
      </c>
      <c r="M151" s="503"/>
      <c r="N151" s="502">
        <v>1</v>
      </c>
      <c r="O151" s="503"/>
      <c r="P151" s="503"/>
      <c r="Q151" s="503"/>
    </row>
    <row r="152" spans="1:17">
      <c r="A152" s="502">
        <v>2005</v>
      </c>
      <c r="B152" s="502">
        <v>3492</v>
      </c>
      <c r="C152" s="502">
        <v>3673</v>
      </c>
      <c r="D152" s="503"/>
      <c r="E152" s="502">
        <v>11</v>
      </c>
      <c r="F152" s="502">
        <v>2</v>
      </c>
      <c r="G152" s="503"/>
      <c r="H152" s="503"/>
      <c r="I152" s="37"/>
      <c r="J152" s="502">
        <v>2005</v>
      </c>
      <c r="K152" s="502">
        <v>963</v>
      </c>
      <c r="L152" s="502">
        <v>940</v>
      </c>
      <c r="M152" s="503"/>
      <c r="N152" s="502">
        <v>7</v>
      </c>
      <c r="O152" s="503"/>
      <c r="P152" s="503"/>
      <c r="Q152" s="503"/>
    </row>
    <row r="153" spans="1:17">
      <c r="A153" s="502">
        <v>2006</v>
      </c>
      <c r="B153" s="502">
        <v>3053</v>
      </c>
      <c r="C153" s="502">
        <v>3072</v>
      </c>
      <c r="D153" s="503"/>
      <c r="E153" s="502">
        <v>10</v>
      </c>
      <c r="F153" s="502">
        <v>1</v>
      </c>
      <c r="G153" s="503"/>
      <c r="H153" s="503"/>
      <c r="I153" s="37"/>
      <c r="J153" s="502">
        <v>2006</v>
      </c>
      <c r="K153" s="502">
        <v>874</v>
      </c>
      <c r="L153" s="502">
        <v>799</v>
      </c>
      <c r="M153" s="503"/>
      <c r="N153" s="502">
        <v>3</v>
      </c>
      <c r="O153" s="502">
        <v>2</v>
      </c>
      <c r="P153" s="503"/>
      <c r="Q153" s="503"/>
    </row>
    <row r="154" spans="1:17">
      <c r="A154" s="502">
        <v>2007</v>
      </c>
      <c r="B154" s="502">
        <v>2528</v>
      </c>
      <c r="C154" s="502">
        <v>2387</v>
      </c>
      <c r="D154" s="503"/>
      <c r="E154" s="502">
        <v>1</v>
      </c>
      <c r="F154" s="502">
        <v>7</v>
      </c>
      <c r="G154" s="502">
        <v>168</v>
      </c>
      <c r="H154" s="503"/>
      <c r="I154" s="37"/>
      <c r="J154" s="502">
        <v>2007</v>
      </c>
      <c r="K154" s="502">
        <v>765</v>
      </c>
      <c r="L154" s="502">
        <v>668</v>
      </c>
      <c r="M154" s="503"/>
      <c r="N154" s="503"/>
      <c r="O154" s="502">
        <v>1</v>
      </c>
      <c r="P154" s="502">
        <v>36</v>
      </c>
      <c r="Q154" s="503"/>
    </row>
    <row r="155" spans="1:17">
      <c r="A155" s="502">
        <v>2008</v>
      </c>
      <c r="B155" s="502">
        <v>2003</v>
      </c>
      <c r="C155" s="502">
        <v>1872</v>
      </c>
      <c r="D155" s="502">
        <v>301</v>
      </c>
      <c r="E155" s="502">
        <v>2</v>
      </c>
      <c r="F155" s="502">
        <v>1</v>
      </c>
      <c r="G155" s="502">
        <v>135</v>
      </c>
      <c r="H155" s="503"/>
      <c r="I155" s="37"/>
      <c r="J155" s="502">
        <v>2008</v>
      </c>
      <c r="K155" s="502">
        <v>597</v>
      </c>
      <c r="L155" s="502">
        <v>536</v>
      </c>
      <c r="M155" s="502">
        <v>93</v>
      </c>
      <c r="N155" s="503"/>
      <c r="O155" s="502">
        <v>1</v>
      </c>
      <c r="P155" s="502">
        <v>40</v>
      </c>
      <c r="Q155" s="503"/>
    </row>
    <row r="156" spans="1:17">
      <c r="A156" s="502">
        <v>2009</v>
      </c>
      <c r="B156" s="502">
        <v>1267</v>
      </c>
      <c r="C156" s="502">
        <v>1039</v>
      </c>
      <c r="D156" s="502">
        <v>168</v>
      </c>
      <c r="E156" s="502">
        <v>29</v>
      </c>
      <c r="F156" s="502">
        <v>12</v>
      </c>
      <c r="G156" s="502">
        <v>58</v>
      </c>
      <c r="H156" s="503"/>
      <c r="I156" s="37"/>
      <c r="J156" s="502">
        <v>2009</v>
      </c>
      <c r="K156" s="502">
        <v>337</v>
      </c>
      <c r="L156" s="502">
        <v>328</v>
      </c>
      <c r="M156" s="502">
        <v>40</v>
      </c>
      <c r="N156" s="503"/>
      <c r="O156" s="502">
        <v>2</v>
      </c>
      <c r="P156" s="502">
        <v>15</v>
      </c>
      <c r="Q156" s="503"/>
    </row>
    <row r="157" spans="1:17">
      <c r="A157" s="502">
        <v>2010</v>
      </c>
      <c r="B157" s="502">
        <v>1060</v>
      </c>
      <c r="C157" s="502">
        <v>1087</v>
      </c>
      <c r="D157" s="502">
        <v>139</v>
      </c>
      <c r="E157" s="502">
        <v>51</v>
      </c>
      <c r="F157" s="502">
        <v>10</v>
      </c>
      <c r="G157" s="502">
        <v>39</v>
      </c>
      <c r="H157" s="503"/>
      <c r="I157" s="37"/>
      <c r="J157" s="502">
        <v>2010</v>
      </c>
      <c r="K157" s="502">
        <v>322</v>
      </c>
      <c r="L157" s="502">
        <v>291</v>
      </c>
      <c r="M157" s="502">
        <v>39</v>
      </c>
      <c r="N157" s="502">
        <v>8</v>
      </c>
      <c r="O157" s="502">
        <v>3</v>
      </c>
      <c r="P157" s="502">
        <v>6</v>
      </c>
      <c r="Q157" s="503"/>
    </row>
    <row r="158" spans="1:17">
      <c r="A158" s="502">
        <v>2011</v>
      </c>
      <c r="B158" s="502">
        <v>906</v>
      </c>
      <c r="C158" s="502">
        <v>973</v>
      </c>
      <c r="D158" s="502">
        <v>137</v>
      </c>
      <c r="E158" s="502">
        <v>43</v>
      </c>
      <c r="F158" s="502">
        <v>14</v>
      </c>
      <c r="G158" s="502">
        <v>130</v>
      </c>
      <c r="H158" s="503"/>
      <c r="I158" s="37"/>
      <c r="J158" s="502">
        <v>2011</v>
      </c>
      <c r="K158" s="502">
        <v>257</v>
      </c>
      <c r="L158" s="502">
        <v>307</v>
      </c>
      <c r="M158" s="502">
        <v>51</v>
      </c>
      <c r="N158" s="502">
        <v>5</v>
      </c>
      <c r="O158" s="502">
        <v>4</v>
      </c>
      <c r="P158" s="502">
        <v>29</v>
      </c>
      <c r="Q158" s="503"/>
    </row>
    <row r="159" spans="1:17">
      <c r="A159" s="502">
        <v>2012</v>
      </c>
      <c r="B159" s="502">
        <v>762</v>
      </c>
      <c r="C159" s="502">
        <v>742</v>
      </c>
      <c r="D159" s="502">
        <v>120</v>
      </c>
      <c r="E159" s="502">
        <v>31</v>
      </c>
      <c r="F159" s="502">
        <v>17</v>
      </c>
      <c r="G159" s="502">
        <v>106</v>
      </c>
      <c r="H159" s="503"/>
      <c r="I159" s="37"/>
      <c r="J159" s="502">
        <v>2012</v>
      </c>
      <c r="K159" s="502">
        <v>244</v>
      </c>
      <c r="L159" s="502">
        <v>216</v>
      </c>
      <c r="M159" s="502">
        <v>26</v>
      </c>
      <c r="N159" s="502">
        <v>2</v>
      </c>
      <c r="O159" s="502">
        <v>2</v>
      </c>
      <c r="P159" s="502">
        <v>35</v>
      </c>
      <c r="Q159" s="503"/>
    </row>
    <row r="160" spans="1:17">
      <c r="A160" s="502">
        <v>2013</v>
      </c>
      <c r="B160" s="502">
        <v>593</v>
      </c>
      <c r="C160" s="502">
        <v>533</v>
      </c>
      <c r="D160" s="502">
        <v>73</v>
      </c>
      <c r="E160" s="502">
        <v>27</v>
      </c>
      <c r="F160" s="502">
        <v>10</v>
      </c>
      <c r="G160" s="502">
        <v>55</v>
      </c>
      <c r="H160" s="503"/>
      <c r="I160" s="37"/>
      <c r="J160" s="502">
        <v>2013</v>
      </c>
      <c r="K160" s="502">
        <v>213</v>
      </c>
      <c r="L160" s="502">
        <v>194</v>
      </c>
      <c r="M160" s="502">
        <v>17</v>
      </c>
      <c r="N160" s="502">
        <v>3</v>
      </c>
      <c r="O160" s="502">
        <v>3</v>
      </c>
      <c r="P160" s="502">
        <v>14</v>
      </c>
      <c r="Q160" s="503"/>
    </row>
    <row r="161" spans="1:17">
      <c r="A161" s="502">
        <v>2014</v>
      </c>
      <c r="B161" s="502">
        <v>343</v>
      </c>
      <c r="C161" s="502">
        <v>398</v>
      </c>
      <c r="D161" s="502">
        <v>63</v>
      </c>
      <c r="E161" s="502">
        <v>11</v>
      </c>
      <c r="F161" s="502">
        <v>9</v>
      </c>
      <c r="G161" s="502">
        <v>44</v>
      </c>
      <c r="H161" s="503"/>
      <c r="I161" s="37"/>
      <c r="J161" s="502">
        <v>2014</v>
      </c>
      <c r="K161" s="502">
        <v>118</v>
      </c>
      <c r="L161" s="502">
        <v>142</v>
      </c>
      <c r="M161" s="502">
        <v>16</v>
      </c>
      <c r="N161" s="502">
        <v>3</v>
      </c>
      <c r="O161" s="502">
        <v>6</v>
      </c>
      <c r="P161" s="502">
        <v>12</v>
      </c>
      <c r="Q161" s="503"/>
    </row>
    <row r="162" spans="1:17">
      <c r="A162" s="502">
        <v>2015</v>
      </c>
      <c r="B162" s="502">
        <v>221</v>
      </c>
      <c r="C162" s="502">
        <v>273</v>
      </c>
      <c r="D162" s="502">
        <v>55</v>
      </c>
      <c r="E162" s="502">
        <v>7</v>
      </c>
      <c r="F162" s="502">
        <v>7</v>
      </c>
      <c r="G162" s="502">
        <v>66</v>
      </c>
      <c r="H162" s="503"/>
      <c r="I162" s="37"/>
      <c r="J162" s="502">
        <v>2015</v>
      </c>
      <c r="K162" s="502">
        <v>71</v>
      </c>
      <c r="L162" s="502">
        <v>96</v>
      </c>
      <c r="M162" s="502">
        <v>23</v>
      </c>
      <c r="N162" s="502">
        <v>1</v>
      </c>
      <c r="O162" s="502">
        <v>1</v>
      </c>
      <c r="P162" s="502">
        <v>22</v>
      </c>
      <c r="Q162" s="503"/>
    </row>
    <row r="163" spans="1:17">
      <c r="A163" s="502">
        <v>2016</v>
      </c>
      <c r="B163" s="502">
        <v>110</v>
      </c>
      <c r="C163" s="502">
        <v>158</v>
      </c>
      <c r="D163" s="502">
        <v>25</v>
      </c>
      <c r="E163" s="503"/>
      <c r="F163" s="502">
        <v>3</v>
      </c>
      <c r="G163" s="502">
        <v>15</v>
      </c>
      <c r="H163" s="503"/>
      <c r="I163" s="37"/>
      <c r="J163" s="502">
        <v>2016</v>
      </c>
      <c r="K163" s="502">
        <v>33</v>
      </c>
      <c r="L163" s="502">
        <v>51</v>
      </c>
      <c r="M163" s="502">
        <v>10</v>
      </c>
      <c r="N163" s="503"/>
      <c r="O163" s="502">
        <v>3</v>
      </c>
      <c r="P163" s="502">
        <v>4</v>
      </c>
      <c r="Q163" s="503"/>
    </row>
    <row r="164" spans="1:17">
      <c r="A164" s="502">
        <v>2017</v>
      </c>
      <c r="B164" s="502">
        <v>11</v>
      </c>
      <c r="C164" s="502">
        <v>17</v>
      </c>
      <c r="D164" s="502">
        <v>1</v>
      </c>
      <c r="E164" s="503"/>
      <c r="F164" s="503"/>
      <c r="G164" s="503"/>
      <c r="H164" s="503"/>
      <c r="I164" s="37"/>
      <c r="J164" s="502">
        <v>2017</v>
      </c>
      <c r="K164" s="502">
        <v>9</v>
      </c>
      <c r="L164" s="502">
        <v>13</v>
      </c>
      <c r="M164" s="503"/>
      <c r="N164" s="503"/>
      <c r="O164" s="503"/>
      <c r="P164" s="502">
        <v>1</v>
      </c>
      <c r="Q164" s="503"/>
    </row>
    <row r="165" spans="1:17">
      <c r="F165" s="37"/>
      <c r="G165" s="37"/>
      <c r="H165" s="37"/>
      <c r="I165" s="37"/>
      <c r="J165" s="502">
        <v>2018</v>
      </c>
      <c r="K165" s="503"/>
      <c r="L165" s="503"/>
      <c r="M165" s="503"/>
      <c r="N165" s="502">
        <v>1</v>
      </c>
      <c r="O165" s="503"/>
      <c r="P165" s="503"/>
      <c r="Q165" s="503"/>
    </row>
    <row r="166" spans="1:17">
      <c r="B166" s="174">
        <f>SUM(B150:B165)</f>
        <v>24122</v>
      </c>
      <c r="C166" s="174">
        <f t="shared" ref="C166:G166" si="27">SUM(C150:C165)</f>
        <v>24346</v>
      </c>
      <c r="D166" s="174">
        <f t="shared" si="27"/>
        <v>1082</v>
      </c>
      <c r="E166" s="174">
        <f t="shared" si="27"/>
        <v>253</v>
      </c>
      <c r="F166" s="174">
        <f t="shared" si="27"/>
        <v>93</v>
      </c>
      <c r="G166" s="174">
        <f t="shared" si="27"/>
        <v>816</v>
      </c>
      <c r="H166" s="298">
        <f>SUM(B166:G166)</f>
        <v>50712</v>
      </c>
      <c r="I166" s="37"/>
      <c r="J166" s="37"/>
      <c r="K166" s="37">
        <f>SUM(K150:K165)</f>
        <v>7005</v>
      </c>
      <c r="L166" s="37">
        <f t="shared" ref="L166:P166" si="28">SUM(L150:L165)</f>
        <v>6645</v>
      </c>
      <c r="M166" s="37">
        <f t="shared" si="28"/>
        <v>315</v>
      </c>
      <c r="N166" s="37">
        <f t="shared" si="28"/>
        <v>36</v>
      </c>
      <c r="O166" s="37">
        <f t="shared" si="28"/>
        <v>28</v>
      </c>
      <c r="P166" s="37">
        <f t="shared" si="28"/>
        <v>214</v>
      </c>
      <c r="Q166" s="290">
        <f>SUM(K166:P166)</f>
        <v>14243</v>
      </c>
    </row>
    <row r="167" spans="1:17">
      <c r="F167" s="37"/>
      <c r="G167" s="37"/>
      <c r="H167" s="37"/>
      <c r="I167" s="37"/>
      <c r="J167" s="37"/>
      <c r="K167" s="37"/>
      <c r="L167" s="37"/>
      <c r="M167" s="37"/>
      <c r="N167" s="37"/>
      <c r="O167" s="37"/>
      <c r="P167" s="37"/>
    </row>
    <row r="168" spans="1:17">
      <c r="F168" s="37"/>
      <c r="G168" s="37"/>
      <c r="H168" s="37"/>
      <c r="I168" s="37"/>
      <c r="J168" s="37"/>
      <c r="K168" s="37"/>
      <c r="L168" s="37"/>
      <c r="M168" s="37"/>
      <c r="N168" s="37"/>
      <c r="O168" s="37"/>
      <c r="P168" s="37"/>
    </row>
    <row r="169" spans="1:17">
      <c r="F169" s="37"/>
      <c r="G169" s="37"/>
      <c r="H169" s="37"/>
      <c r="I169" s="37"/>
      <c r="J169" s="37"/>
      <c r="K169" s="37"/>
      <c r="L169" s="37"/>
      <c r="M169" s="37"/>
      <c r="N169" s="37"/>
      <c r="O169" s="37"/>
      <c r="P169" s="37"/>
    </row>
    <row r="170" spans="1:17">
      <c r="A170" s="501" t="s">
        <v>358</v>
      </c>
      <c r="B170" s="501" t="s">
        <v>12</v>
      </c>
      <c r="C170" s="501" t="s">
        <v>101</v>
      </c>
      <c r="D170" s="501" t="s">
        <v>103</v>
      </c>
      <c r="E170" s="501" t="s">
        <v>100</v>
      </c>
      <c r="F170" s="501" t="s">
        <v>102</v>
      </c>
      <c r="G170" s="501" t="s">
        <v>104</v>
      </c>
      <c r="H170" s="501" t="s">
        <v>108</v>
      </c>
      <c r="I170" s="37"/>
      <c r="J170" s="37"/>
      <c r="K170" s="37"/>
      <c r="L170" s="37"/>
      <c r="M170" s="37"/>
      <c r="N170" s="37"/>
      <c r="O170" s="37"/>
      <c r="P170" s="37"/>
    </row>
    <row r="171" spans="1:17">
      <c r="A171" s="502">
        <v>2003</v>
      </c>
      <c r="B171" s="174">
        <f>SUM(B150,K150)</f>
        <v>5387</v>
      </c>
      <c r="C171" s="174">
        <f t="shared" ref="C171:H186" si="29">SUM(C150,L150)</f>
        <v>5007</v>
      </c>
      <c r="D171" s="174">
        <f t="shared" si="29"/>
        <v>0</v>
      </c>
      <c r="E171" s="174">
        <f t="shared" si="29"/>
        <v>19</v>
      </c>
      <c r="F171" s="174">
        <f t="shared" si="29"/>
        <v>0</v>
      </c>
      <c r="G171" s="174">
        <f t="shared" si="29"/>
        <v>0</v>
      </c>
      <c r="H171" s="174">
        <f t="shared" si="29"/>
        <v>0</v>
      </c>
      <c r="I171" s="37"/>
      <c r="J171" s="37"/>
      <c r="K171" s="37"/>
      <c r="L171" s="37"/>
      <c r="M171" s="37"/>
      <c r="N171" s="37"/>
      <c r="O171" s="37"/>
      <c r="P171" s="37"/>
    </row>
    <row r="172" spans="1:17">
      <c r="A172" s="502">
        <v>2004</v>
      </c>
      <c r="B172" s="174">
        <f t="shared" ref="B172:B186" si="30">SUM(B151,K151)</f>
        <v>4588</v>
      </c>
      <c r="C172" s="174">
        <f t="shared" si="29"/>
        <v>5179</v>
      </c>
      <c r="D172" s="174">
        <f t="shared" si="29"/>
        <v>0</v>
      </c>
      <c r="E172" s="174">
        <f t="shared" si="29"/>
        <v>14</v>
      </c>
      <c r="F172" s="174">
        <f t="shared" si="29"/>
        <v>0</v>
      </c>
      <c r="G172" s="174">
        <f t="shared" si="29"/>
        <v>0</v>
      </c>
      <c r="H172" s="174">
        <f t="shared" si="29"/>
        <v>0</v>
      </c>
      <c r="I172" s="37"/>
      <c r="J172" s="37"/>
      <c r="K172" s="37"/>
      <c r="L172" s="37"/>
      <c r="M172" s="37"/>
      <c r="N172" s="37"/>
      <c r="O172" s="37"/>
      <c r="P172" s="37"/>
    </row>
    <row r="173" spans="1:17">
      <c r="A173" s="502">
        <v>2005</v>
      </c>
      <c r="B173" s="174">
        <f t="shared" si="30"/>
        <v>4455</v>
      </c>
      <c r="C173" s="174">
        <f t="shared" si="29"/>
        <v>4613</v>
      </c>
      <c r="D173" s="174">
        <f t="shared" si="29"/>
        <v>0</v>
      </c>
      <c r="E173" s="174">
        <f t="shared" si="29"/>
        <v>18</v>
      </c>
      <c r="F173" s="174">
        <f t="shared" si="29"/>
        <v>2</v>
      </c>
      <c r="G173" s="174">
        <f t="shared" si="29"/>
        <v>0</v>
      </c>
      <c r="H173" s="174">
        <f t="shared" si="29"/>
        <v>0</v>
      </c>
      <c r="I173" s="37"/>
      <c r="J173" s="37"/>
      <c r="K173" s="37"/>
      <c r="L173" s="37"/>
      <c r="M173" s="37"/>
      <c r="N173" s="37"/>
      <c r="O173" s="37"/>
      <c r="P173" s="37"/>
    </row>
    <row r="174" spans="1:17">
      <c r="A174" s="502">
        <v>2006</v>
      </c>
      <c r="B174" s="174">
        <f t="shared" si="30"/>
        <v>3927</v>
      </c>
      <c r="C174" s="174">
        <f t="shared" si="29"/>
        <v>3871</v>
      </c>
      <c r="D174" s="174">
        <f t="shared" si="29"/>
        <v>0</v>
      </c>
      <c r="E174" s="174">
        <f t="shared" si="29"/>
        <v>13</v>
      </c>
      <c r="F174" s="174">
        <f t="shared" si="29"/>
        <v>3</v>
      </c>
      <c r="G174" s="174">
        <f t="shared" si="29"/>
        <v>0</v>
      </c>
      <c r="H174" s="174">
        <f t="shared" si="29"/>
        <v>0</v>
      </c>
      <c r="I174" s="37"/>
      <c r="J174" s="37"/>
      <c r="K174" s="37"/>
      <c r="L174" s="37"/>
      <c r="M174" s="37"/>
      <c r="N174" s="37"/>
      <c r="O174" s="37"/>
      <c r="P174" s="37"/>
    </row>
    <row r="175" spans="1:17">
      <c r="A175" s="502">
        <v>2007</v>
      </c>
      <c r="B175" s="174">
        <f t="shared" si="30"/>
        <v>3293</v>
      </c>
      <c r="C175" s="174">
        <f t="shared" si="29"/>
        <v>3055</v>
      </c>
      <c r="D175" s="174">
        <f t="shared" si="29"/>
        <v>0</v>
      </c>
      <c r="E175" s="174">
        <f t="shared" si="29"/>
        <v>1</v>
      </c>
      <c r="F175" s="174">
        <f t="shared" si="29"/>
        <v>8</v>
      </c>
      <c r="G175" s="174">
        <f t="shared" si="29"/>
        <v>204</v>
      </c>
      <c r="H175" s="174">
        <f t="shared" si="29"/>
        <v>0</v>
      </c>
      <c r="I175" s="37"/>
      <c r="J175" s="37"/>
      <c r="K175" s="37"/>
      <c r="L175" s="37"/>
      <c r="M175" s="37"/>
      <c r="N175" s="37"/>
      <c r="O175" s="37"/>
      <c r="P175" s="37"/>
    </row>
    <row r="176" spans="1:17">
      <c r="A176" s="502">
        <v>2008</v>
      </c>
      <c r="B176" s="174">
        <f t="shared" si="30"/>
        <v>2600</v>
      </c>
      <c r="C176" s="174">
        <f t="shared" si="29"/>
        <v>2408</v>
      </c>
      <c r="D176" s="174">
        <f t="shared" si="29"/>
        <v>394</v>
      </c>
      <c r="E176" s="174">
        <f t="shared" si="29"/>
        <v>2</v>
      </c>
      <c r="F176" s="174">
        <f t="shared" si="29"/>
        <v>2</v>
      </c>
      <c r="G176" s="174">
        <f t="shared" si="29"/>
        <v>175</v>
      </c>
      <c r="H176" s="174">
        <f t="shared" si="29"/>
        <v>0</v>
      </c>
      <c r="I176" s="37"/>
      <c r="J176" s="37"/>
      <c r="K176" s="37"/>
      <c r="L176" s="37"/>
      <c r="M176" s="37"/>
      <c r="N176" s="37"/>
      <c r="O176" s="37"/>
      <c r="P176" s="37"/>
    </row>
    <row r="177" spans="1:16">
      <c r="A177" s="502">
        <v>2009</v>
      </c>
      <c r="B177" s="174">
        <f t="shared" si="30"/>
        <v>1604</v>
      </c>
      <c r="C177" s="174">
        <f t="shared" si="29"/>
        <v>1367</v>
      </c>
      <c r="D177" s="174">
        <f t="shared" si="29"/>
        <v>208</v>
      </c>
      <c r="E177" s="174">
        <f t="shared" si="29"/>
        <v>29</v>
      </c>
      <c r="F177" s="174">
        <f t="shared" si="29"/>
        <v>14</v>
      </c>
      <c r="G177" s="174">
        <f t="shared" si="29"/>
        <v>73</v>
      </c>
      <c r="H177" s="174">
        <f t="shared" si="29"/>
        <v>0</v>
      </c>
      <c r="I177" s="37"/>
      <c r="J177" s="37"/>
      <c r="K177" s="37"/>
      <c r="L177" s="37"/>
      <c r="M177" s="37"/>
      <c r="N177" s="37"/>
      <c r="O177" s="37"/>
      <c r="P177" s="37"/>
    </row>
    <row r="178" spans="1:16">
      <c r="A178" s="502">
        <v>2010</v>
      </c>
      <c r="B178" s="174">
        <f t="shared" si="30"/>
        <v>1382</v>
      </c>
      <c r="C178" s="174">
        <f t="shared" si="29"/>
        <v>1378</v>
      </c>
      <c r="D178" s="174">
        <f t="shared" si="29"/>
        <v>178</v>
      </c>
      <c r="E178" s="174">
        <f t="shared" si="29"/>
        <v>59</v>
      </c>
      <c r="F178" s="174">
        <f t="shared" si="29"/>
        <v>13</v>
      </c>
      <c r="G178" s="174">
        <f t="shared" si="29"/>
        <v>45</v>
      </c>
      <c r="H178" s="174">
        <f t="shared" si="29"/>
        <v>0</v>
      </c>
      <c r="I178" s="37"/>
      <c r="J178" s="37"/>
      <c r="K178" s="37"/>
      <c r="L178" s="37"/>
      <c r="M178" s="37"/>
      <c r="N178" s="37"/>
      <c r="O178" s="37"/>
      <c r="P178" s="37"/>
    </row>
    <row r="179" spans="1:16">
      <c r="A179" s="502">
        <v>2011</v>
      </c>
      <c r="B179" s="174">
        <f t="shared" si="30"/>
        <v>1163</v>
      </c>
      <c r="C179" s="174">
        <f t="shared" si="29"/>
        <v>1280</v>
      </c>
      <c r="D179" s="174">
        <f t="shared" si="29"/>
        <v>188</v>
      </c>
      <c r="E179" s="174">
        <f t="shared" si="29"/>
        <v>48</v>
      </c>
      <c r="F179" s="174">
        <f t="shared" si="29"/>
        <v>18</v>
      </c>
      <c r="G179" s="174">
        <f t="shared" si="29"/>
        <v>159</v>
      </c>
      <c r="H179" s="174">
        <f t="shared" si="29"/>
        <v>0</v>
      </c>
      <c r="I179" s="37"/>
      <c r="J179" s="37"/>
      <c r="K179" s="37"/>
      <c r="L179" s="37"/>
      <c r="M179" s="37"/>
      <c r="N179" s="37"/>
      <c r="O179" s="37"/>
      <c r="P179" s="37"/>
    </row>
    <row r="180" spans="1:16">
      <c r="A180" s="502">
        <v>2012</v>
      </c>
      <c r="B180" s="174">
        <f t="shared" si="30"/>
        <v>1006</v>
      </c>
      <c r="C180" s="174">
        <f t="shared" si="29"/>
        <v>958</v>
      </c>
      <c r="D180" s="174">
        <f t="shared" si="29"/>
        <v>146</v>
      </c>
      <c r="E180" s="174">
        <f t="shared" si="29"/>
        <v>33</v>
      </c>
      <c r="F180" s="174">
        <f t="shared" si="29"/>
        <v>19</v>
      </c>
      <c r="G180" s="174">
        <f t="shared" si="29"/>
        <v>141</v>
      </c>
      <c r="H180" s="174">
        <f t="shared" si="29"/>
        <v>0</v>
      </c>
      <c r="I180" s="37"/>
      <c r="J180" s="37"/>
      <c r="K180" s="37"/>
      <c r="L180" s="37"/>
      <c r="M180" s="37"/>
      <c r="N180" s="37"/>
      <c r="O180" s="37"/>
      <c r="P180" s="37"/>
    </row>
    <row r="181" spans="1:16">
      <c r="A181" s="502">
        <v>2013</v>
      </c>
      <c r="B181" s="174">
        <f t="shared" si="30"/>
        <v>806</v>
      </c>
      <c r="C181" s="174">
        <f t="shared" si="29"/>
        <v>727</v>
      </c>
      <c r="D181" s="174">
        <f t="shared" si="29"/>
        <v>90</v>
      </c>
      <c r="E181" s="174">
        <f t="shared" si="29"/>
        <v>30</v>
      </c>
      <c r="F181" s="174">
        <f t="shared" si="29"/>
        <v>13</v>
      </c>
      <c r="G181" s="174">
        <f t="shared" si="29"/>
        <v>69</v>
      </c>
      <c r="H181" s="174">
        <f t="shared" si="29"/>
        <v>0</v>
      </c>
      <c r="I181" s="37"/>
      <c r="J181" s="37"/>
      <c r="K181" s="37"/>
      <c r="L181" s="37"/>
      <c r="M181" s="37"/>
      <c r="N181" s="37"/>
      <c r="O181" s="37"/>
      <c r="P181" s="37"/>
    </row>
    <row r="182" spans="1:16">
      <c r="A182" s="502">
        <v>2014</v>
      </c>
      <c r="B182" s="174">
        <f t="shared" si="30"/>
        <v>461</v>
      </c>
      <c r="C182" s="174">
        <f t="shared" si="29"/>
        <v>540</v>
      </c>
      <c r="D182" s="174">
        <f t="shared" si="29"/>
        <v>79</v>
      </c>
      <c r="E182" s="174">
        <f t="shared" si="29"/>
        <v>14</v>
      </c>
      <c r="F182" s="174">
        <f t="shared" si="29"/>
        <v>15</v>
      </c>
      <c r="G182" s="174">
        <f t="shared" si="29"/>
        <v>56</v>
      </c>
      <c r="H182" s="174">
        <f t="shared" si="29"/>
        <v>0</v>
      </c>
      <c r="I182" s="37"/>
      <c r="J182" s="37"/>
      <c r="K182" s="37"/>
      <c r="L182" s="37"/>
      <c r="M182" s="37"/>
      <c r="N182" s="37"/>
      <c r="O182" s="37"/>
      <c r="P182" s="37"/>
    </row>
    <row r="183" spans="1:16">
      <c r="A183" s="502">
        <v>2015</v>
      </c>
      <c r="B183" s="174">
        <f t="shared" si="30"/>
        <v>292</v>
      </c>
      <c r="C183" s="174">
        <f t="shared" si="29"/>
        <v>369</v>
      </c>
      <c r="D183" s="174">
        <f t="shared" si="29"/>
        <v>78</v>
      </c>
      <c r="E183" s="174">
        <f t="shared" si="29"/>
        <v>8</v>
      </c>
      <c r="F183" s="174">
        <f t="shared" si="29"/>
        <v>8</v>
      </c>
      <c r="G183" s="174">
        <f t="shared" si="29"/>
        <v>88</v>
      </c>
      <c r="H183" s="174">
        <f t="shared" si="29"/>
        <v>0</v>
      </c>
      <c r="I183" s="37"/>
      <c r="J183" s="37"/>
      <c r="K183" s="37"/>
      <c r="L183" s="37"/>
      <c r="M183" s="37"/>
      <c r="N183" s="37"/>
      <c r="O183" s="37"/>
      <c r="P183" s="37"/>
    </row>
    <row r="184" spans="1:16">
      <c r="A184" s="502">
        <v>2016</v>
      </c>
      <c r="B184" s="174">
        <f t="shared" si="30"/>
        <v>143</v>
      </c>
      <c r="C184" s="174">
        <f t="shared" si="29"/>
        <v>209</v>
      </c>
      <c r="D184" s="174">
        <f t="shared" si="29"/>
        <v>35</v>
      </c>
      <c r="E184" s="174">
        <f t="shared" si="29"/>
        <v>0</v>
      </c>
      <c r="F184" s="174">
        <f t="shared" si="29"/>
        <v>6</v>
      </c>
      <c r="G184" s="174">
        <f t="shared" si="29"/>
        <v>19</v>
      </c>
      <c r="H184" s="174">
        <f t="shared" si="29"/>
        <v>0</v>
      </c>
      <c r="I184" s="37"/>
      <c r="J184" s="37"/>
      <c r="K184" s="37"/>
      <c r="L184" s="37"/>
      <c r="M184" s="37"/>
      <c r="N184" s="37"/>
      <c r="O184" s="37"/>
      <c r="P184" s="37"/>
    </row>
    <row r="185" spans="1:16">
      <c r="A185" s="502">
        <v>2017</v>
      </c>
      <c r="B185" s="174">
        <f t="shared" si="30"/>
        <v>20</v>
      </c>
      <c r="C185" s="174">
        <f t="shared" si="29"/>
        <v>30</v>
      </c>
      <c r="D185" s="174">
        <f t="shared" si="29"/>
        <v>1</v>
      </c>
      <c r="E185" s="174">
        <f t="shared" si="29"/>
        <v>0</v>
      </c>
      <c r="F185" s="174">
        <f t="shared" si="29"/>
        <v>0</v>
      </c>
      <c r="G185" s="174">
        <f t="shared" si="29"/>
        <v>1</v>
      </c>
      <c r="H185" s="174">
        <f t="shared" si="29"/>
        <v>0</v>
      </c>
      <c r="I185" s="37"/>
      <c r="J185" s="37"/>
      <c r="K185" s="37"/>
      <c r="L185" s="37"/>
      <c r="M185" s="37"/>
      <c r="N185" s="37"/>
      <c r="O185" s="37"/>
      <c r="P185" s="37"/>
    </row>
    <row r="186" spans="1:16">
      <c r="A186" s="502">
        <v>2018</v>
      </c>
      <c r="B186" s="174">
        <f t="shared" si="30"/>
        <v>0</v>
      </c>
      <c r="C186" s="174">
        <f t="shared" si="29"/>
        <v>0</v>
      </c>
      <c r="D186" s="174">
        <f t="shared" si="29"/>
        <v>0</v>
      </c>
      <c r="E186" s="174">
        <f t="shared" si="29"/>
        <v>1</v>
      </c>
      <c r="F186" s="174">
        <f t="shared" si="29"/>
        <v>0</v>
      </c>
      <c r="G186" s="174">
        <f t="shared" si="29"/>
        <v>0</v>
      </c>
      <c r="H186" s="174">
        <f t="shared" si="29"/>
        <v>0</v>
      </c>
      <c r="I186" s="37"/>
      <c r="J186" s="37"/>
      <c r="K186" s="37"/>
      <c r="L186" s="37"/>
      <c r="M186" s="37"/>
      <c r="N186" s="37"/>
      <c r="O186" s="37"/>
      <c r="P186" s="37"/>
    </row>
    <row r="187" spans="1:16">
      <c r="F187" s="37"/>
      <c r="G187" s="37"/>
      <c r="H187" s="37"/>
      <c r="I187" s="37"/>
      <c r="J187" s="37"/>
      <c r="K187" s="37"/>
      <c r="L187" s="37"/>
      <c r="M187" s="37"/>
      <c r="N187" s="37"/>
      <c r="O187" s="37"/>
      <c r="P187" s="37"/>
    </row>
    <row r="188" spans="1:16">
      <c r="F188" s="37"/>
      <c r="G188" s="37"/>
      <c r="H188" s="37"/>
      <c r="I188" s="37"/>
      <c r="J188" s="37"/>
      <c r="K188" s="37"/>
      <c r="L188" s="37"/>
      <c r="M188" s="37"/>
      <c r="N188" s="37"/>
      <c r="O188" s="37"/>
      <c r="P188" s="37"/>
    </row>
    <row r="189" spans="1:16">
      <c r="F189" s="37"/>
      <c r="G189" s="37"/>
      <c r="H189" s="37"/>
      <c r="I189" s="37"/>
      <c r="J189" s="37"/>
      <c r="K189" s="37"/>
      <c r="L189" s="37"/>
      <c r="M189" s="37"/>
      <c r="N189" s="37"/>
      <c r="O189" s="37"/>
      <c r="P189" s="37"/>
    </row>
    <row r="190" spans="1:16">
      <c r="F190" s="37"/>
      <c r="G190" s="37"/>
      <c r="H190" s="37"/>
      <c r="I190" s="37"/>
      <c r="J190" s="37"/>
      <c r="K190" s="37"/>
      <c r="L190" s="37"/>
      <c r="M190" s="37"/>
      <c r="N190" s="37"/>
      <c r="O190" s="37"/>
      <c r="P190" s="37"/>
    </row>
    <row r="191" spans="1:16">
      <c r="F191" s="37"/>
      <c r="G191" s="37"/>
      <c r="H191" s="37"/>
      <c r="I191" s="37"/>
      <c r="J191" s="37"/>
      <c r="K191" s="37"/>
      <c r="L191" s="37"/>
      <c r="M191" s="37"/>
      <c r="N191" s="37"/>
      <c r="O191" s="37"/>
      <c r="P191" s="37"/>
    </row>
    <row r="192" spans="1:16">
      <c r="F192" s="37"/>
      <c r="G192" s="37"/>
      <c r="H192" s="37"/>
      <c r="I192" s="37"/>
      <c r="J192" s="37"/>
      <c r="K192" s="37"/>
      <c r="L192" s="37"/>
      <c r="M192" s="37"/>
      <c r="N192" s="37"/>
      <c r="O192" s="37"/>
      <c r="P192" s="37"/>
    </row>
    <row r="193" spans="6:16">
      <c r="F193" s="37"/>
      <c r="G193" s="37"/>
      <c r="H193" s="37"/>
      <c r="I193" s="37"/>
      <c r="J193" s="37"/>
      <c r="K193" s="37"/>
      <c r="L193" s="37"/>
      <c r="M193" s="37"/>
      <c r="N193" s="37"/>
      <c r="O193" s="37"/>
      <c r="P193" s="37"/>
    </row>
    <row r="194" spans="6:16">
      <c r="F194" s="37"/>
      <c r="G194" s="37"/>
      <c r="H194" s="37"/>
      <c r="I194" s="37"/>
      <c r="J194" s="37"/>
      <c r="K194" s="37"/>
      <c r="L194" s="37"/>
      <c r="M194" s="37"/>
      <c r="N194" s="37"/>
      <c r="O194" s="37"/>
      <c r="P194" s="37"/>
    </row>
    <row r="195" spans="6:16">
      <c r="F195" s="37"/>
      <c r="G195" s="37"/>
      <c r="H195" s="37"/>
      <c r="I195" s="37"/>
      <c r="J195" s="37"/>
      <c r="K195" s="37"/>
      <c r="L195" s="37"/>
      <c r="M195" s="37"/>
      <c r="N195" s="37"/>
      <c r="O195" s="37"/>
      <c r="P195" s="37"/>
    </row>
    <row r="196" spans="6:16">
      <c r="F196" s="37"/>
      <c r="G196" s="37"/>
      <c r="H196" s="37"/>
      <c r="I196" s="37"/>
      <c r="J196" s="37"/>
      <c r="K196" s="37"/>
      <c r="L196" s="37"/>
      <c r="M196" s="37"/>
      <c r="N196" s="37"/>
      <c r="O196" s="37"/>
      <c r="P196" s="37"/>
    </row>
    <row r="197" spans="6:16">
      <c r="F197" s="37"/>
      <c r="G197" s="37"/>
      <c r="H197" s="37"/>
      <c r="I197" s="37"/>
      <c r="J197" s="37"/>
      <c r="K197" s="37"/>
      <c r="L197" s="37"/>
      <c r="M197" s="37"/>
      <c r="N197" s="37"/>
      <c r="O197" s="37"/>
      <c r="P197" s="37"/>
    </row>
    <row r="198" spans="6:16">
      <c r="F198" s="37"/>
      <c r="G198" s="37"/>
      <c r="H198" s="37"/>
      <c r="I198" s="37"/>
      <c r="J198" s="37"/>
      <c r="K198" s="37"/>
      <c r="L198" s="37"/>
      <c r="M198" s="37"/>
      <c r="N198" s="37"/>
      <c r="O198" s="37"/>
      <c r="P198" s="37"/>
    </row>
    <row r="199" spans="6:16">
      <c r="F199" s="37"/>
      <c r="G199" s="37"/>
      <c r="H199" s="37"/>
      <c r="I199" s="37"/>
      <c r="J199" s="37"/>
      <c r="K199" s="37"/>
      <c r="L199" s="37"/>
      <c r="M199" s="37"/>
      <c r="N199" s="37"/>
      <c r="O199" s="37"/>
      <c r="P199" s="37"/>
    </row>
    <row r="200" spans="6:16">
      <c r="F200" s="37"/>
      <c r="G200" s="37"/>
      <c r="H200" s="37"/>
      <c r="I200" s="37"/>
      <c r="J200" s="37"/>
      <c r="K200" s="37"/>
      <c r="L200" s="37"/>
      <c r="M200" s="37"/>
      <c r="N200" s="37"/>
      <c r="O200" s="37"/>
      <c r="P200" s="37"/>
    </row>
    <row r="201" spans="6:16">
      <c r="F201" s="37"/>
      <c r="G201" s="37"/>
      <c r="H201" s="37"/>
      <c r="I201" s="37"/>
      <c r="J201" s="37"/>
      <c r="K201" s="37"/>
      <c r="L201" s="37"/>
      <c r="M201" s="37"/>
      <c r="N201" s="37"/>
      <c r="O201" s="37"/>
      <c r="P201" s="37"/>
    </row>
    <row r="202" spans="6:16">
      <c r="F202" s="37"/>
      <c r="G202" s="37"/>
      <c r="H202" s="37"/>
      <c r="I202" s="37"/>
      <c r="J202" s="37"/>
      <c r="K202" s="37"/>
      <c r="L202" s="37"/>
      <c r="M202" s="37"/>
      <c r="N202" s="37"/>
      <c r="O202" s="37"/>
      <c r="P202" s="37"/>
    </row>
    <row r="203" spans="6:16">
      <c r="F203" s="37"/>
      <c r="G203" s="37"/>
      <c r="H203" s="37"/>
      <c r="I203" s="37"/>
      <c r="J203" s="37"/>
      <c r="K203" s="37"/>
      <c r="L203" s="37"/>
      <c r="M203" s="37"/>
      <c r="N203" s="37"/>
      <c r="O203" s="37"/>
      <c r="P203" s="37"/>
    </row>
    <row r="204" spans="6:16">
      <c r="F204" s="37"/>
      <c r="G204" s="37"/>
      <c r="H204" s="37"/>
      <c r="I204" s="37"/>
      <c r="J204" s="37"/>
      <c r="K204" s="37"/>
      <c r="L204" s="37"/>
      <c r="M204" s="37"/>
      <c r="N204" s="37"/>
      <c r="O204" s="37"/>
      <c r="P204" s="37"/>
    </row>
    <row r="205" spans="6:16">
      <c r="F205" s="37"/>
      <c r="G205" s="37"/>
      <c r="H205" s="37"/>
      <c r="I205" s="37"/>
      <c r="J205" s="37"/>
      <c r="K205" s="37"/>
      <c r="L205" s="37"/>
      <c r="M205" s="37"/>
      <c r="N205" s="37"/>
      <c r="O205" s="37"/>
      <c r="P205" s="37"/>
    </row>
    <row r="206" spans="6:16">
      <c r="F206" s="37"/>
      <c r="G206" s="37"/>
      <c r="H206" s="37"/>
      <c r="I206" s="37"/>
      <c r="J206" s="37"/>
      <c r="K206" s="37"/>
      <c r="L206" s="37"/>
      <c r="M206" s="37"/>
      <c r="N206" s="37"/>
      <c r="O206" s="37"/>
      <c r="P206" s="37"/>
    </row>
    <row r="207" spans="6:16">
      <c r="F207" s="37"/>
      <c r="G207" s="37"/>
      <c r="H207" s="37"/>
      <c r="I207" s="37"/>
      <c r="J207" s="37"/>
      <c r="K207" s="37"/>
      <c r="L207" s="37"/>
      <c r="M207" s="37"/>
      <c r="N207" s="37"/>
      <c r="O207" s="37"/>
      <c r="P207" s="37"/>
    </row>
    <row r="208" spans="6:16">
      <c r="F208" s="37"/>
      <c r="G208" s="37"/>
      <c r="H208" s="37"/>
      <c r="I208" s="37"/>
      <c r="J208" s="37"/>
      <c r="K208" s="37"/>
      <c r="L208" s="37"/>
      <c r="M208" s="37"/>
      <c r="N208" s="37"/>
      <c r="O208" s="37"/>
      <c r="P208" s="37"/>
    </row>
    <row r="209" spans="6:16">
      <c r="F209" s="37"/>
      <c r="G209" s="37"/>
      <c r="H209" s="37"/>
      <c r="I209" s="37"/>
      <c r="J209" s="37"/>
      <c r="K209" s="37"/>
      <c r="L209" s="37"/>
      <c r="M209" s="37"/>
      <c r="N209" s="37"/>
      <c r="O209" s="37"/>
      <c r="P209" s="37"/>
    </row>
    <row r="210" spans="6:16">
      <c r="F210" s="37"/>
      <c r="G210" s="37"/>
      <c r="H210" s="37"/>
      <c r="I210" s="37"/>
      <c r="J210" s="37"/>
      <c r="K210" s="37"/>
      <c r="L210" s="37"/>
      <c r="M210" s="37"/>
      <c r="N210" s="37"/>
      <c r="O210" s="37"/>
      <c r="P210" s="37"/>
    </row>
    <row r="211" spans="6:16">
      <c r="F211" s="37"/>
      <c r="G211" s="37"/>
      <c r="H211" s="37"/>
      <c r="I211" s="37"/>
      <c r="J211" s="37"/>
      <c r="K211" s="37"/>
      <c r="L211" s="37"/>
      <c r="M211" s="37"/>
      <c r="N211" s="37"/>
      <c r="O211" s="37"/>
      <c r="P211" s="37"/>
    </row>
    <row r="212" spans="6:16">
      <c r="F212" s="37"/>
      <c r="G212" s="37"/>
      <c r="H212" s="37"/>
      <c r="I212" s="37"/>
      <c r="J212" s="37"/>
      <c r="K212" s="37"/>
      <c r="L212" s="37"/>
      <c r="M212" s="37"/>
      <c r="N212" s="37"/>
      <c r="O212" s="37"/>
      <c r="P212" s="37"/>
    </row>
    <row r="213" spans="6:16">
      <c r="F213" s="37"/>
      <c r="G213" s="37"/>
      <c r="H213" s="37"/>
      <c r="I213" s="37"/>
      <c r="J213" s="37"/>
      <c r="K213" s="37"/>
      <c r="L213" s="37"/>
      <c r="M213" s="37"/>
      <c r="N213" s="37"/>
      <c r="O213" s="37"/>
      <c r="P213" s="37"/>
    </row>
    <row r="214" spans="6:16">
      <c r="F214" s="37"/>
      <c r="G214" s="37"/>
      <c r="H214" s="37"/>
      <c r="I214" s="37"/>
      <c r="J214" s="37"/>
      <c r="K214" s="37"/>
      <c r="L214" s="37"/>
      <c r="M214" s="37"/>
      <c r="N214" s="37"/>
      <c r="O214" s="37"/>
      <c r="P214" s="37"/>
    </row>
    <row r="215" spans="6:16">
      <c r="F215" s="37"/>
      <c r="G215" s="37"/>
      <c r="H215" s="37"/>
      <c r="I215" s="37"/>
      <c r="J215" s="37"/>
      <c r="K215" s="37"/>
      <c r="L215" s="37"/>
      <c r="M215" s="37"/>
      <c r="N215" s="37"/>
      <c r="O215" s="37"/>
      <c r="P215" s="37"/>
    </row>
    <row r="216" spans="6:16">
      <c r="F216" s="37"/>
      <c r="G216" s="37"/>
      <c r="H216" s="37"/>
      <c r="I216" s="37"/>
      <c r="J216" s="37"/>
      <c r="K216" s="37"/>
      <c r="L216" s="37"/>
      <c r="M216" s="37"/>
      <c r="N216" s="37"/>
      <c r="O216" s="37"/>
      <c r="P216" s="37"/>
    </row>
    <row r="217" spans="6:16">
      <c r="F217" s="37"/>
      <c r="G217" s="37"/>
      <c r="H217" s="37"/>
      <c r="I217" s="37"/>
      <c r="J217" s="37"/>
      <c r="K217" s="37"/>
      <c r="L217" s="37"/>
      <c r="M217" s="37"/>
      <c r="N217" s="37"/>
      <c r="O217" s="37"/>
      <c r="P217" s="37"/>
    </row>
    <row r="218" spans="6:16">
      <c r="F218" s="37"/>
      <c r="G218" s="37"/>
      <c r="H218" s="37"/>
      <c r="I218" s="37"/>
      <c r="J218" s="37"/>
      <c r="K218" s="37"/>
      <c r="L218" s="37"/>
      <c r="M218" s="37"/>
      <c r="N218" s="37"/>
      <c r="O218" s="37"/>
      <c r="P218" s="37"/>
    </row>
    <row r="219" spans="6:16">
      <c r="F219" s="37"/>
      <c r="G219" s="37"/>
      <c r="H219" s="37"/>
      <c r="I219" s="37"/>
      <c r="J219" s="37"/>
      <c r="K219" s="37"/>
      <c r="L219" s="37"/>
      <c r="M219" s="37"/>
      <c r="N219" s="37"/>
      <c r="O219" s="37"/>
      <c r="P219" s="37"/>
    </row>
    <row r="220" spans="6:16">
      <c r="F220" s="37"/>
      <c r="G220" s="37"/>
      <c r="H220" s="37"/>
      <c r="I220" s="37"/>
      <c r="J220" s="37"/>
      <c r="K220" s="37"/>
      <c r="L220" s="37"/>
      <c r="M220" s="37"/>
      <c r="N220" s="37"/>
      <c r="O220" s="37"/>
      <c r="P220" s="37"/>
    </row>
    <row r="221" spans="6:16">
      <c r="F221" s="37"/>
      <c r="G221" s="37"/>
      <c r="H221" s="37"/>
      <c r="I221" s="37"/>
      <c r="J221" s="37"/>
      <c r="K221" s="37"/>
      <c r="L221" s="37"/>
      <c r="M221" s="37"/>
      <c r="N221" s="37"/>
      <c r="O221" s="37"/>
      <c r="P221" s="37"/>
    </row>
    <row r="222" spans="6:16">
      <c r="F222" s="37"/>
      <c r="G222" s="37"/>
      <c r="H222" s="37"/>
      <c r="I222" s="37"/>
      <c r="J222" s="37"/>
      <c r="K222" s="37"/>
      <c r="L222" s="37"/>
      <c r="M222" s="37"/>
      <c r="N222" s="37"/>
      <c r="O222" s="37"/>
      <c r="P222" s="37"/>
    </row>
    <row r="223" spans="6:16">
      <c r="F223" s="37"/>
      <c r="G223" s="37"/>
      <c r="H223" s="37"/>
      <c r="I223" s="37"/>
      <c r="J223" s="37"/>
      <c r="K223" s="37"/>
      <c r="L223" s="37"/>
      <c r="M223" s="37"/>
      <c r="N223" s="37"/>
      <c r="O223" s="37"/>
      <c r="P223" s="37"/>
    </row>
    <row r="224" spans="6:16">
      <c r="F224" s="37"/>
      <c r="G224" s="37"/>
      <c r="H224" s="37"/>
      <c r="I224" s="37"/>
      <c r="J224" s="37"/>
      <c r="K224" s="37"/>
      <c r="L224" s="37"/>
      <c r="M224" s="37"/>
      <c r="N224" s="37"/>
      <c r="O224" s="37"/>
      <c r="P224" s="37"/>
    </row>
    <row r="225" spans="6:16">
      <c r="F225" s="37"/>
      <c r="G225" s="37"/>
      <c r="H225" s="37"/>
      <c r="I225" s="37"/>
      <c r="J225" s="37"/>
      <c r="K225" s="37"/>
      <c r="L225" s="37"/>
      <c r="M225" s="37"/>
      <c r="N225" s="37"/>
      <c r="O225" s="37"/>
      <c r="P225" s="37"/>
    </row>
    <row r="226" spans="6:16">
      <c r="F226" s="37"/>
      <c r="G226" s="37"/>
      <c r="H226" s="37"/>
      <c r="I226" s="37"/>
      <c r="J226" s="37"/>
      <c r="K226" s="37"/>
      <c r="L226" s="37"/>
      <c r="M226" s="37"/>
      <c r="N226" s="37"/>
      <c r="O226" s="37"/>
      <c r="P226" s="37"/>
    </row>
    <row r="227" spans="6:16">
      <c r="F227" s="37"/>
      <c r="G227" s="37"/>
      <c r="H227" s="37"/>
      <c r="I227" s="37"/>
      <c r="J227" s="37"/>
      <c r="K227" s="37"/>
      <c r="L227" s="37"/>
      <c r="M227" s="37"/>
      <c r="N227" s="37"/>
      <c r="O227" s="37"/>
      <c r="P227" s="37"/>
    </row>
    <row r="228" spans="6:16">
      <c r="F228" s="37"/>
      <c r="G228" s="37"/>
      <c r="H228" s="37"/>
      <c r="I228" s="37"/>
      <c r="J228" s="37"/>
      <c r="K228" s="37"/>
      <c r="L228" s="37"/>
      <c r="M228" s="37"/>
      <c r="N228" s="37"/>
      <c r="O228" s="37"/>
      <c r="P228" s="37"/>
    </row>
    <row r="229" spans="6:16">
      <c r="F229" s="37"/>
      <c r="G229" s="37"/>
      <c r="H229" s="37"/>
      <c r="I229" s="37"/>
      <c r="J229" s="37"/>
      <c r="K229" s="37"/>
      <c r="L229" s="37"/>
      <c r="M229" s="37"/>
      <c r="N229" s="37"/>
      <c r="O229" s="37"/>
      <c r="P229" s="37"/>
    </row>
    <row r="230" spans="6:16">
      <c r="F230" s="37"/>
      <c r="G230" s="37"/>
      <c r="H230" s="37"/>
      <c r="I230" s="37"/>
      <c r="J230" s="37"/>
      <c r="K230" s="37"/>
      <c r="L230" s="37"/>
      <c r="M230" s="37"/>
      <c r="N230" s="37"/>
      <c r="O230" s="37"/>
      <c r="P230" s="37"/>
    </row>
    <row r="231" spans="6:16">
      <c r="F231" s="37"/>
      <c r="G231" s="37"/>
      <c r="H231" s="37"/>
      <c r="I231" s="37"/>
      <c r="J231" s="37"/>
      <c r="K231" s="37"/>
      <c r="L231" s="37"/>
      <c r="M231" s="37"/>
      <c r="N231" s="37"/>
      <c r="O231" s="37"/>
      <c r="P231" s="37"/>
    </row>
    <row r="232" spans="6:16">
      <c r="F232" s="37"/>
      <c r="G232" s="37"/>
      <c r="H232" s="37"/>
      <c r="I232" s="37"/>
      <c r="J232" s="37"/>
      <c r="K232" s="37"/>
      <c r="L232" s="37"/>
      <c r="M232" s="37"/>
      <c r="N232" s="37"/>
      <c r="O232" s="37"/>
      <c r="P232" s="37"/>
    </row>
    <row r="233" spans="6:16">
      <c r="F233" s="37"/>
      <c r="G233" s="37"/>
      <c r="H233" s="37"/>
      <c r="I233" s="37"/>
      <c r="J233" s="37"/>
      <c r="K233" s="37"/>
      <c r="L233" s="37"/>
      <c r="M233" s="37"/>
      <c r="N233" s="37"/>
      <c r="O233" s="37"/>
      <c r="P233" s="37"/>
    </row>
  </sheetData>
  <mergeCells count="17">
    <mergeCell ref="K7:M7"/>
    <mergeCell ref="T7:V7"/>
    <mergeCell ref="A4:V5"/>
    <mergeCell ref="A7:A8"/>
    <mergeCell ref="B7:D7"/>
    <mergeCell ref="E7:G7"/>
    <mergeCell ref="H7:J7"/>
    <mergeCell ref="N7:P7"/>
    <mergeCell ref="Q7:S7"/>
    <mergeCell ref="N106:P106"/>
    <mergeCell ref="Q106:S106"/>
    <mergeCell ref="T106:V106"/>
    <mergeCell ref="A106:A107"/>
    <mergeCell ref="B106:D106"/>
    <mergeCell ref="E106:G106"/>
    <mergeCell ref="H106:J106"/>
    <mergeCell ref="K106:M106"/>
  </mergeCells>
  <phoneticPr fontId="0" type="noConversion"/>
  <pageMargins left="0.75" right="0.75" top="1" bottom="1" header="0.5" footer="0.5"/>
  <pageSetup scale="35" orientation="portrait" r:id="rId1"/>
  <headerFooter alignWithMargins="0">
    <oddFooter>&amp;C&amp;14B-&amp;P-4</oddFooter>
  </headerFooter>
  <ignoredErrors>
    <ignoredError sqref="D25 F25:V25"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5">
    <pageSetUpPr fitToPage="1"/>
  </sheetPr>
  <dimension ref="A1:X99"/>
  <sheetViews>
    <sheetView zoomScale="90" zoomScaleNormal="90" workbookViewId="0"/>
  </sheetViews>
  <sheetFormatPr defaultRowHeight="12.75"/>
  <cols>
    <col min="1" max="1" width="11.42578125" style="37" customWidth="1"/>
    <col min="2" max="3" width="11.7109375" style="174" customWidth="1"/>
    <col min="4" max="4" width="13.5703125" style="174" customWidth="1"/>
    <col min="5" max="5" width="12.140625" style="174" bestFit="1" customWidth="1"/>
    <col min="6" max="6" width="11.7109375" style="174" bestFit="1" customWidth="1"/>
    <col min="7" max="7" width="12.28515625" style="174" customWidth="1"/>
    <col min="8" max="8" width="11" style="174" bestFit="1" customWidth="1"/>
    <col min="9" max="9" width="10.85546875" style="174" bestFit="1" customWidth="1"/>
    <col min="10" max="10" width="13.5703125" style="174" bestFit="1" customWidth="1"/>
    <col min="11" max="11" width="9.85546875" style="174" customWidth="1"/>
    <col min="12" max="12" width="10.28515625" style="174" bestFit="1" customWidth="1"/>
    <col min="13" max="13" width="13.5703125" style="174" bestFit="1" customWidth="1"/>
    <col min="14" max="14" width="9.42578125" style="174" customWidth="1"/>
    <col min="15" max="15" width="12.5703125" style="174" customWidth="1"/>
    <col min="16" max="16" width="13.5703125" style="174" bestFit="1" customWidth="1"/>
    <col min="17" max="17" width="9.28515625" style="37" customWidth="1"/>
    <col min="18" max="18" width="10" style="37" customWidth="1"/>
    <col min="19" max="19" width="13.5703125" style="37" customWidth="1"/>
    <col min="20" max="20" width="12.5703125" style="37" customWidth="1"/>
    <col min="21" max="21" width="14.85546875" style="37" customWidth="1"/>
    <col min="22" max="22" width="12.5703125" style="37" customWidth="1"/>
    <col min="23" max="23" width="10.85546875" style="37" bestFit="1" customWidth="1"/>
    <col min="24" max="16384" width="9.140625" style="37"/>
  </cols>
  <sheetData>
    <row r="1" spans="1:22" ht="26.25">
      <c r="A1" s="219" t="s">
        <v>355</v>
      </c>
    </row>
    <row r="2" spans="1:22" ht="18">
      <c r="A2" s="32" t="s">
        <v>178</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5" customHeight="1">
      <c r="A4" s="591" t="s">
        <v>187</v>
      </c>
      <c r="B4" s="591"/>
      <c r="C4" s="591"/>
      <c r="D4" s="591"/>
      <c r="E4" s="591"/>
      <c r="F4" s="591"/>
      <c r="G4" s="591"/>
      <c r="H4" s="591"/>
      <c r="I4" s="591"/>
      <c r="J4" s="591"/>
      <c r="K4" s="591"/>
      <c r="L4" s="591"/>
      <c r="M4" s="591"/>
      <c r="N4" s="591"/>
      <c r="O4" s="591"/>
      <c r="P4" s="591"/>
      <c r="Q4" s="591"/>
      <c r="R4" s="591"/>
      <c r="S4" s="591"/>
      <c r="T4" s="591"/>
      <c r="U4" s="591"/>
      <c r="V4" s="591"/>
    </row>
    <row r="5" spans="1:22" ht="15" customHeight="1">
      <c r="A5" s="591"/>
      <c r="B5" s="591"/>
      <c r="C5" s="591"/>
      <c r="D5" s="591"/>
      <c r="E5" s="591"/>
      <c r="F5" s="591"/>
      <c r="G5" s="591"/>
      <c r="H5" s="591"/>
      <c r="I5" s="591"/>
      <c r="J5" s="591"/>
      <c r="K5" s="591"/>
      <c r="L5" s="591"/>
      <c r="M5" s="591"/>
      <c r="N5" s="591"/>
      <c r="O5" s="591"/>
      <c r="P5" s="591"/>
      <c r="Q5" s="591"/>
      <c r="R5" s="591"/>
      <c r="S5" s="591"/>
      <c r="T5" s="591"/>
      <c r="U5" s="591"/>
      <c r="V5" s="591"/>
    </row>
    <row r="6" spans="1:22" ht="15" customHeight="1">
      <c r="A6" s="216"/>
      <c r="B6" s="216"/>
      <c r="C6" s="216"/>
      <c r="D6" s="216"/>
      <c r="E6" s="216"/>
      <c r="F6" s="216"/>
      <c r="G6" s="216"/>
      <c r="H6" s="216"/>
      <c r="I6" s="216"/>
      <c r="J6" s="216"/>
      <c r="K6" s="216"/>
      <c r="L6" s="216"/>
      <c r="M6" s="216"/>
      <c r="N6" s="216"/>
      <c r="O6" s="216"/>
      <c r="P6" s="216"/>
    </row>
    <row r="7" spans="1:22" ht="15" thickBot="1">
      <c r="A7" s="33"/>
      <c r="B7" s="96"/>
      <c r="C7" s="96"/>
      <c r="D7" s="96"/>
      <c r="E7" s="96"/>
      <c r="F7" s="96"/>
      <c r="G7" s="96"/>
      <c r="H7" s="96"/>
      <c r="I7" s="96"/>
      <c r="J7" s="96"/>
      <c r="K7" s="96"/>
      <c r="L7" s="96"/>
      <c r="M7" s="96"/>
      <c r="N7" s="96"/>
      <c r="O7" s="96"/>
      <c r="P7" s="96"/>
    </row>
    <row r="8" spans="1:22" ht="13.5" customHeight="1" thickBot="1">
      <c r="A8" s="614" t="s">
        <v>7</v>
      </c>
      <c r="B8" s="617" t="s">
        <v>12</v>
      </c>
      <c r="C8" s="593"/>
      <c r="D8" s="594"/>
      <c r="E8" s="617" t="s">
        <v>101</v>
      </c>
      <c r="F8" s="593"/>
      <c r="G8" s="594"/>
      <c r="H8" s="617" t="s">
        <v>103</v>
      </c>
      <c r="I8" s="593"/>
      <c r="J8" s="594"/>
      <c r="K8" s="617" t="s">
        <v>100</v>
      </c>
      <c r="L8" s="593"/>
      <c r="M8" s="594"/>
      <c r="N8" s="617" t="s">
        <v>102</v>
      </c>
      <c r="O8" s="593"/>
      <c r="P8" s="594"/>
      <c r="Q8" s="617" t="s">
        <v>104</v>
      </c>
      <c r="R8" s="593"/>
      <c r="S8" s="594"/>
      <c r="T8" s="617" t="s">
        <v>6</v>
      </c>
      <c r="U8" s="593"/>
      <c r="V8" s="594"/>
    </row>
    <row r="9" spans="1:22" ht="43.5" customHeight="1" thickBot="1">
      <c r="A9" s="615"/>
      <c r="B9" s="222" t="s">
        <v>128</v>
      </c>
      <c r="C9" s="223" t="s">
        <v>126</v>
      </c>
      <c r="D9" s="224" t="s">
        <v>143</v>
      </c>
      <c r="E9" s="222" t="s">
        <v>128</v>
      </c>
      <c r="F9" s="223" t="s">
        <v>126</v>
      </c>
      <c r="G9" s="224" t="s">
        <v>143</v>
      </c>
      <c r="H9" s="222" t="s">
        <v>128</v>
      </c>
      <c r="I9" s="223" t="s">
        <v>126</v>
      </c>
      <c r="J9" s="224" t="s">
        <v>143</v>
      </c>
      <c r="K9" s="222" t="s">
        <v>128</v>
      </c>
      <c r="L9" s="223" t="s">
        <v>126</v>
      </c>
      <c r="M9" s="224" t="s">
        <v>143</v>
      </c>
      <c r="N9" s="222" t="s">
        <v>128</v>
      </c>
      <c r="O9" s="223" t="s">
        <v>126</v>
      </c>
      <c r="P9" s="224" t="s">
        <v>143</v>
      </c>
      <c r="Q9" s="222" t="s">
        <v>128</v>
      </c>
      <c r="R9" s="223" t="s">
        <v>126</v>
      </c>
      <c r="S9" s="224" t="s">
        <v>143</v>
      </c>
      <c r="T9" s="222" t="s">
        <v>128</v>
      </c>
      <c r="U9" s="223" t="s">
        <v>126</v>
      </c>
      <c r="V9" s="224" t="s">
        <v>143</v>
      </c>
    </row>
    <row r="10" spans="1:22">
      <c r="A10" s="314">
        <v>2003</v>
      </c>
      <c r="B10" s="220">
        <v>80858</v>
      </c>
      <c r="C10" s="249">
        <v>86254</v>
      </c>
      <c r="D10" s="40">
        <f t="shared" ref="D10:D25" si="0">IF(C10=0, "NA", B10/C10)</f>
        <v>0.93744058246574069</v>
      </c>
      <c r="E10" s="220">
        <v>69317</v>
      </c>
      <c r="F10" s="249">
        <v>74335</v>
      </c>
      <c r="G10" s="40">
        <f t="shared" ref="G10:G25" si="1">IF(F10=0, "NA", E10/F10)</f>
        <v>0.93249478711239653</v>
      </c>
      <c r="H10" s="220"/>
      <c r="I10" s="249"/>
      <c r="J10" s="40"/>
      <c r="K10" s="220">
        <v>326</v>
      </c>
      <c r="L10" s="249">
        <v>345</v>
      </c>
      <c r="M10" s="40">
        <f t="shared" ref="M10:M25" si="2">IF(L10=0, "NA", K10/L10)</f>
        <v>0.94492753623188408</v>
      </c>
      <c r="N10" s="220"/>
      <c r="O10" s="249"/>
      <c r="P10" s="296"/>
      <c r="Q10" s="220"/>
      <c r="R10" s="249"/>
      <c r="S10" s="40"/>
      <c r="T10" s="220">
        <f>SUM(Q10,N10,K10,H10,E10,B10)</f>
        <v>150501</v>
      </c>
      <c r="U10" s="249">
        <f>SUM(R10,O10,L10,I10,F10,C10)</f>
        <v>160934</v>
      </c>
      <c r="V10" s="40">
        <f t="shared" ref="V10:V25" si="3">IF(U10=0, "NA", T10/U10)</f>
        <v>0.93517218238532562</v>
      </c>
    </row>
    <row r="11" spans="1:22">
      <c r="A11" s="314">
        <v>2004</v>
      </c>
      <c r="B11" s="221">
        <v>89292</v>
      </c>
      <c r="C11" s="248">
        <v>93890</v>
      </c>
      <c r="D11" s="34">
        <f t="shared" si="0"/>
        <v>0.95102779848759189</v>
      </c>
      <c r="E11" s="221">
        <v>96551</v>
      </c>
      <c r="F11" s="248">
        <v>101738</v>
      </c>
      <c r="G11" s="34">
        <f t="shared" si="1"/>
        <v>0.94901610017889093</v>
      </c>
      <c r="H11" s="221"/>
      <c r="I11" s="248"/>
      <c r="J11" s="34"/>
      <c r="K11" s="221">
        <v>148</v>
      </c>
      <c r="L11" s="248">
        <v>162</v>
      </c>
      <c r="M11" s="34">
        <f t="shared" si="2"/>
        <v>0.9135802469135802</v>
      </c>
      <c r="N11" s="221">
        <v>4</v>
      </c>
      <c r="O11" s="248">
        <v>4</v>
      </c>
      <c r="P11" s="34">
        <f t="shared" ref="P11:P24" si="4">IF(O11=0, "NA", N11/O11)</f>
        <v>1</v>
      </c>
      <c r="Q11" s="221"/>
      <c r="R11" s="248"/>
      <c r="S11" s="34"/>
      <c r="T11" s="221">
        <f t="shared" ref="T11:U25" si="5">SUM(Q11,N11,K11,H11,E11,B11)</f>
        <v>185995</v>
      </c>
      <c r="U11" s="248">
        <f t="shared" si="5"/>
        <v>195794</v>
      </c>
      <c r="V11" s="34">
        <f t="shared" si="3"/>
        <v>0.94995250109809293</v>
      </c>
    </row>
    <row r="12" spans="1:22">
      <c r="A12" s="314">
        <v>2005</v>
      </c>
      <c r="B12" s="221">
        <v>105223</v>
      </c>
      <c r="C12" s="248">
        <v>109684</v>
      </c>
      <c r="D12" s="34">
        <f t="shared" si="0"/>
        <v>0.95932861675358305</v>
      </c>
      <c r="E12" s="221">
        <v>103071</v>
      </c>
      <c r="F12" s="248">
        <v>107687</v>
      </c>
      <c r="G12" s="34">
        <f t="shared" si="1"/>
        <v>0.95713503022648971</v>
      </c>
      <c r="H12" s="221"/>
      <c r="I12" s="248"/>
      <c r="J12" s="34"/>
      <c r="K12" s="221">
        <v>254</v>
      </c>
      <c r="L12" s="248">
        <v>272</v>
      </c>
      <c r="M12" s="34">
        <f t="shared" si="2"/>
        <v>0.93382352941176472</v>
      </c>
      <c r="N12" s="221">
        <v>29</v>
      </c>
      <c r="O12" s="248">
        <v>31</v>
      </c>
      <c r="P12" s="34">
        <f t="shared" si="4"/>
        <v>0.93548387096774188</v>
      </c>
      <c r="Q12" s="221"/>
      <c r="R12" s="248"/>
      <c r="S12" s="34"/>
      <c r="T12" s="221">
        <f t="shared" si="5"/>
        <v>208577</v>
      </c>
      <c r="U12" s="248">
        <f t="shared" si="5"/>
        <v>217674</v>
      </c>
      <c r="V12" s="34">
        <f t="shared" si="3"/>
        <v>0.95820814612677674</v>
      </c>
    </row>
    <row r="13" spans="1:22">
      <c r="A13" s="314">
        <v>2006</v>
      </c>
      <c r="B13" s="221">
        <v>106460</v>
      </c>
      <c r="C13" s="248">
        <v>110399</v>
      </c>
      <c r="D13" s="34">
        <f t="shared" si="0"/>
        <v>0.96432032898848719</v>
      </c>
      <c r="E13" s="221">
        <v>104223</v>
      </c>
      <c r="F13" s="248">
        <v>108098</v>
      </c>
      <c r="G13" s="34">
        <f t="shared" si="1"/>
        <v>0.96415289829599071</v>
      </c>
      <c r="H13" s="221"/>
      <c r="I13" s="248"/>
      <c r="J13" s="34"/>
      <c r="K13" s="221">
        <v>233</v>
      </c>
      <c r="L13" s="248">
        <v>246</v>
      </c>
      <c r="M13" s="34">
        <f t="shared" si="2"/>
        <v>0.94715447154471544</v>
      </c>
      <c r="N13" s="221">
        <v>35</v>
      </c>
      <c r="O13" s="248">
        <v>38</v>
      </c>
      <c r="P13" s="34">
        <f t="shared" si="4"/>
        <v>0.92105263157894735</v>
      </c>
      <c r="Q13" s="221"/>
      <c r="R13" s="248"/>
      <c r="S13" s="34"/>
      <c r="T13" s="221">
        <f t="shared" si="5"/>
        <v>210951</v>
      </c>
      <c r="U13" s="248">
        <f t="shared" si="5"/>
        <v>218781</v>
      </c>
      <c r="V13" s="34">
        <f t="shared" si="3"/>
        <v>0.96421078612859434</v>
      </c>
    </row>
    <row r="14" spans="1:22">
      <c r="A14" s="314">
        <v>2007</v>
      </c>
      <c r="B14" s="221">
        <v>127243</v>
      </c>
      <c r="C14" s="248">
        <v>130542</v>
      </c>
      <c r="D14" s="34">
        <f t="shared" si="0"/>
        <v>0.97472843988907787</v>
      </c>
      <c r="E14" s="221">
        <v>106064</v>
      </c>
      <c r="F14" s="248">
        <v>109126</v>
      </c>
      <c r="G14" s="34">
        <f t="shared" si="1"/>
        <v>0.97194069241060788</v>
      </c>
      <c r="H14" s="221"/>
      <c r="I14" s="248"/>
      <c r="J14" s="34"/>
      <c r="K14" s="221">
        <v>28</v>
      </c>
      <c r="L14" s="248">
        <v>29</v>
      </c>
      <c r="M14" s="34">
        <f t="shared" si="2"/>
        <v>0.96551724137931039</v>
      </c>
      <c r="N14" s="221">
        <v>45</v>
      </c>
      <c r="O14" s="248">
        <v>53</v>
      </c>
      <c r="P14" s="34">
        <f t="shared" si="4"/>
        <v>0.84905660377358494</v>
      </c>
      <c r="Q14" s="221">
        <v>2064</v>
      </c>
      <c r="R14" s="248">
        <v>2268</v>
      </c>
      <c r="S14" s="34">
        <f t="shared" ref="S14:S25" si="6">IF(R14=0, "NA", Q14/R14)</f>
        <v>0.91005291005291</v>
      </c>
      <c r="T14" s="221">
        <f t="shared" si="5"/>
        <v>235444</v>
      </c>
      <c r="U14" s="248">
        <f t="shared" si="5"/>
        <v>242018</v>
      </c>
      <c r="V14" s="34">
        <f t="shared" si="3"/>
        <v>0.97283673115222835</v>
      </c>
    </row>
    <row r="15" spans="1:22">
      <c r="A15" s="314">
        <v>2008</v>
      </c>
      <c r="B15" s="221">
        <v>121582</v>
      </c>
      <c r="C15" s="248">
        <v>124192</v>
      </c>
      <c r="D15" s="34">
        <f t="shared" si="0"/>
        <v>0.97898415356866786</v>
      </c>
      <c r="E15" s="221">
        <v>113882</v>
      </c>
      <c r="F15" s="248">
        <v>116293</v>
      </c>
      <c r="G15" s="34">
        <f t="shared" si="1"/>
        <v>0.97926788370753182</v>
      </c>
      <c r="H15" s="221">
        <v>9131</v>
      </c>
      <c r="I15" s="248">
        <v>9525</v>
      </c>
      <c r="J15" s="34">
        <f t="shared" ref="J15:J25" si="7">IF(I15=0, "NA", H15/I15)</f>
        <v>0.95863517060367454</v>
      </c>
      <c r="K15" s="221">
        <v>28</v>
      </c>
      <c r="L15" s="248">
        <v>30</v>
      </c>
      <c r="M15" s="34">
        <f t="shared" si="2"/>
        <v>0.93333333333333335</v>
      </c>
      <c r="N15" s="221">
        <v>70</v>
      </c>
      <c r="O15" s="248">
        <v>72</v>
      </c>
      <c r="P15" s="34">
        <f t="shared" si="4"/>
        <v>0.97222222222222221</v>
      </c>
      <c r="Q15" s="221">
        <v>2459</v>
      </c>
      <c r="R15" s="248">
        <v>2634</v>
      </c>
      <c r="S15" s="34">
        <f t="shared" si="6"/>
        <v>0.9335611237661352</v>
      </c>
      <c r="T15" s="221">
        <f t="shared" si="5"/>
        <v>247152</v>
      </c>
      <c r="U15" s="248">
        <f t="shared" si="5"/>
        <v>252746</v>
      </c>
      <c r="V15" s="34">
        <f t="shared" si="3"/>
        <v>0.97786710768914242</v>
      </c>
    </row>
    <row r="16" spans="1:22">
      <c r="A16" s="314">
        <v>2009</v>
      </c>
      <c r="B16" s="221">
        <v>111156</v>
      </c>
      <c r="C16" s="248">
        <v>112764</v>
      </c>
      <c r="D16" s="34">
        <f t="shared" si="0"/>
        <v>0.98574012982866877</v>
      </c>
      <c r="E16" s="221">
        <v>77263</v>
      </c>
      <c r="F16" s="248">
        <v>78637</v>
      </c>
      <c r="G16" s="34">
        <f t="shared" si="1"/>
        <v>0.98252730902755703</v>
      </c>
      <c r="H16" s="221">
        <v>6104</v>
      </c>
      <c r="I16" s="248">
        <v>6312</v>
      </c>
      <c r="J16" s="34">
        <f t="shared" si="7"/>
        <v>0.96704689480354877</v>
      </c>
      <c r="K16" s="221">
        <v>222</v>
      </c>
      <c r="L16" s="248">
        <v>251</v>
      </c>
      <c r="M16" s="34">
        <f t="shared" si="2"/>
        <v>0.8844621513944223</v>
      </c>
      <c r="N16" s="221">
        <v>143</v>
      </c>
      <c r="O16" s="248">
        <v>157</v>
      </c>
      <c r="P16" s="34">
        <f t="shared" si="4"/>
        <v>0.91082802547770703</v>
      </c>
      <c r="Q16" s="221">
        <v>875</v>
      </c>
      <c r="R16" s="248">
        <v>948</v>
      </c>
      <c r="S16" s="34">
        <f t="shared" si="6"/>
        <v>0.9229957805907173</v>
      </c>
      <c r="T16" s="221">
        <f t="shared" si="5"/>
        <v>195763</v>
      </c>
      <c r="U16" s="248">
        <f t="shared" si="5"/>
        <v>199069</v>
      </c>
      <c r="V16" s="34">
        <f t="shared" si="3"/>
        <v>0.98339269298584908</v>
      </c>
    </row>
    <row r="17" spans="1:24">
      <c r="A17" s="314">
        <v>2010</v>
      </c>
      <c r="B17" s="221">
        <v>129725</v>
      </c>
      <c r="C17" s="248">
        <v>131114</v>
      </c>
      <c r="D17" s="34">
        <f t="shared" si="0"/>
        <v>0.98940616562685912</v>
      </c>
      <c r="E17" s="221">
        <v>110596</v>
      </c>
      <c r="F17" s="248">
        <v>111975</v>
      </c>
      <c r="G17" s="34">
        <f t="shared" si="1"/>
        <v>0.98768475106050457</v>
      </c>
      <c r="H17" s="221">
        <v>5952</v>
      </c>
      <c r="I17" s="248">
        <v>6130</v>
      </c>
      <c r="J17" s="34">
        <f t="shared" si="7"/>
        <v>0.97096247960848292</v>
      </c>
      <c r="K17" s="221">
        <v>478</v>
      </c>
      <c r="L17" s="248">
        <v>537</v>
      </c>
      <c r="M17" s="34">
        <f t="shared" si="2"/>
        <v>0.8901303538175046</v>
      </c>
      <c r="N17" s="221">
        <v>236</v>
      </c>
      <c r="O17" s="248">
        <v>249</v>
      </c>
      <c r="P17" s="34">
        <f t="shared" si="4"/>
        <v>0.94779116465863456</v>
      </c>
      <c r="Q17" s="221">
        <v>935</v>
      </c>
      <c r="R17" s="248">
        <v>980</v>
      </c>
      <c r="S17" s="34">
        <f t="shared" si="6"/>
        <v>0.95408163265306123</v>
      </c>
      <c r="T17" s="221">
        <f t="shared" si="5"/>
        <v>247922</v>
      </c>
      <c r="U17" s="248">
        <f t="shared" si="5"/>
        <v>250985</v>
      </c>
      <c r="V17" s="34">
        <f t="shared" si="3"/>
        <v>0.98779608343128078</v>
      </c>
    </row>
    <row r="18" spans="1:24">
      <c r="A18" s="314">
        <v>2011</v>
      </c>
      <c r="B18" s="221">
        <v>121597</v>
      </c>
      <c r="C18" s="248">
        <v>122763</v>
      </c>
      <c r="D18" s="34">
        <f t="shared" si="0"/>
        <v>0.99050202422554023</v>
      </c>
      <c r="E18" s="221">
        <v>139198</v>
      </c>
      <c r="F18" s="248">
        <v>140478</v>
      </c>
      <c r="G18" s="34">
        <f t="shared" si="1"/>
        <v>0.99088825296487704</v>
      </c>
      <c r="H18" s="221">
        <v>9747</v>
      </c>
      <c r="I18" s="248">
        <v>9936</v>
      </c>
      <c r="J18" s="34">
        <f t="shared" si="7"/>
        <v>0.98097826086956519</v>
      </c>
      <c r="K18" s="221">
        <v>490</v>
      </c>
      <c r="L18" s="248">
        <v>538</v>
      </c>
      <c r="M18" s="34">
        <f t="shared" si="2"/>
        <v>0.91078066914498146</v>
      </c>
      <c r="N18" s="221">
        <v>436</v>
      </c>
      <c r="O18" s="248">
        <v>454</v>
      </c>
      <c r="P18" s="34">
        <f t="shared" si="4"/>
        <v>0.96035242290748901</v>
      </c>
      <c r="Q18" s="221">
        <v>2631</v>
      </c>
      <c r="R18" s="248">
        <v>2790</v>
      </c>
      <c r="S18" s="34">
        <f t="shared" si="6"/>
        <v>0.94301075268817203</v>
      </c>
      <c r="T18" s="221">
        <f t="shared" si="5"/>
        <v>274099</v>
      </c>
      <c r="U18" s="248">
        <f t="shared" si="5"/>
        <v>276959</v>
      </c>
      <c r="V18" s="34">
        <f t="shared" si="3"/>
        <v>0.9896735617907344</v>
      </c>
    </row>
    <row r="19" spans="1:24">
      <c r="A19" s="314">
        <v>2012</v>
      </c>
      <c r="B19" s="221">
        <v>148631</v>
      </c>
      <c r="C19" s="248">
        <v>149643</v>
      </c>
      <c r="D19" s="34">
        <f t="shared" si="0"/>
        <v>0.99323723795967733</v>
      </c>
      <c r="E19" s="221">
        <v>134253</v>
      </c>
      <c r="F19" s="248">
        <v>135211</v>
      </c>
      <c r="G19" s="34">
        <f t="shared" si="1"/>
        <v>0.99291477764383074</v>
      </c>
      <c r="H19" s="221">
        <v>9932</v>
      </c>
      <c r="I19" s="248">
        <v>10078</v>
      </c>
      <c r="J19" s="34">
        <f t="shared" si="7"/>
        <v>0.98551299861083552</v>
      </c>
      <c r="K19" s="221">
        <v>662</v>
      </c>
      <c r="L19" s="248">
        <v>695</v>
      </c>
      <c r="M19" s="34">
        <f t="shared" si="2"/>
        <v>0.9525179856115108</v>
      </c>
      <c r="N19" s="221">
        <v>686</v>
      </c>
      <c r="O19" s="248">
        <v>705</v>
      </c>
      <c r="P19" s="34">
        <f t="shared" si="4"/>
        <v>0.97304964539007088</v>
      </c>
      <c r="Q19" s="221">
        <v>2287</v>
      </c>
      <c r="R19" s="248">
        <v>2429</v>
      </c>
      <c r="S19" s="34">
        <f t="shared" si="6"/>
        <v>0.94153972828324417</v>
      </c>
      <c r="T19" s="221">
        <f t="shared" si="5"/>
        <v>296451</v>
      </c>
      <c r="U19" s="248">
        <f t="shared" si="5"/>
        <v>298761</v>
      </c>
      <c r="V19" s="34">
        <f t="shared" si="3"/>
        <v>0.99226806711719406</v>
      </c>
    </row>
    <row r="20" spans="1:24">
      <c r="A20" s="314">
        <v>2013</v>
      </c>
      <c r="B20" s="221">
        <v>157120</v>
      </c>
      <c r="C20" s="248">
        <v>157927</v>
      </c>
      <c r="D20" s="34">
        <f t="shared" si="0"/>
        <v>0.99489004413431525</v>
      </c>
      <c r="E20" s="221">
        <v>153320</v>
      </c>
      <c r="F20" s="248">
        <v>154047</v>
      </c>
      <c r="G20" s="34">
        <f t="shared" si="1"/>
        <v>0.99528066109693791</v>
      </c>
      <c r="H20" s="221">
        <v>9115</v>
      </c>
      <c r="I20" s="248">
        <v>9205</v>
      </c>
      <c r="J20" s="34">
        <f t="shared" si="7"/>
        <v>0.99022270505160237</v>
      </c>
      <c r="K20" s="221">
        <v>665</v>
      </c>
      <c r="L20" s="248">
        <v>695</v>
      </c>
      <c r="M20" s="34">
        <f t="shared" si="2"/>
        <v>0.95683453237410077</v>
      </c>
      <c r="N20" s="221">
        <v>564</v>
      </c>
      <c r="O20" s="248">
        <v>577</v>
      </c>
      <c r="P20" s="34">
        <f t="shared" si="4"/>
        <v>0.97746967071057189</v>
      </c>
      <c r="Q20" s="221">
        <v>2011</v>
      </c>
      <c r="R20" s="248">
        <v>2080</v>
      </c>
      <c r="S20" s="34">
        <f t="shared" si="6"/>
        <v>0.96682692307692308</v>
      </c>
      <c r="T20" s="221">
        <f t="shared" si="5"/>
        <v>322795</v>
      </c>
      <c r="U20" s="248">
        <f t="shared" si="5"/>
        <v>324531</v>
      </c>
      <c r="V20" s="34">
        <f t="shared" si="3"/>
        <v>0.99465074214789961</v>
      </c>
    </row>
    <row r="21" spans="1:24">
      <c r="A21" s="314">
        <v>2014</v>
      </c>
      <c r="B21" s="221">
        <v>146085</v>
      </c>
      <c r="C21" s="248">
        <v>146546</v>
      </c>
      <c r="D21" s="34">
        <f t="shared" si="0"/>
        <v>0.99685423007110396</v>
      </c>
      <c r="E21" s="221">
        <v>182510</v>
      </c>
      <c r="F21" s="248">
        <v>183053</v>
      </c>
      <c r="G21" s="34">
        <f t="shared" si="1"/>
        <v>0.99703364599323696</v>
      </c>
      <c r="H21" s="221">
        <v>10602</v>
      </c>
      <c r="I21" s="248">
        <v>10681</v>
      </c>
      <c r="J21" s="34">
        <f t="shared" si="7"/>
        <v>0.99260368879318417</v>
      </c>
      <c r="K21" s="221">
        <v>1545</v>
      </c>
      <c r="L21" s="248">
        <v>1559</v>
      </c>
      <c r="M21" s="34">
        <f t="shared" si="2"/>
        <v>0.99101988454137269</v>
      </c>
      <c r="N21" s="221">
        <v>1269</v>
      </c>
      <c r="O21" s="248">
        <v>1284</v>
      </c>
      <c r="P21" s="34">
        <f t="shared" si="4"/>
        <v>0.98831775700934577</v>
      </c>
      <c r="Q21" s="221">
        <v>1976</v>
      </c>
      <c r="R21" s="248">
        <v>2032</v>
      </c>
      <c r="S21" s="34">
        <f t="shared" si="6"/>
        <v>0.97244094488188981</v>
      </c>
      <c r="T21" s="221">
        <f t="shared" si="5"/>
        <v>343987</v>
      </c>
      <c r="U21" s="248">
        <f t="shared" si="5"/>
        <v>345155</v>
      </c>
      <c r="V21" s="34">
        <f t="shared" si="3"/>
        <v>0.9966160130955658</v>
      </c>
    </row>
    <row r="22" spans="1:24">
      <c r="A22" s="314">
        <v>2015</v>
      </c>
      <c r="B22" s="221">
        <v>148129</v>
      </c>
      <c r="C22" s="248">
        <v>148422</v>
      </c>
      <c r="D22" s="34">
        <f t="shared" si="0"/>
        <v>0.99802589912546658</v>
      </c>
      <c r="E22" s="221">
        <v>208777</v>
      </c>
      <c r="F22" s="248">
        <v>209146</v>
      </c>
      <c r="G22" s="34">
        <f t="shared" si="1"/>
        <v>0.9982356822506766</v>
      </c>
      <c r="H22" s="221">
        <v>16093</v>
      </c>
      <c r="I22" s="248">
        <v>16171</v>
      </c>
      <c r="J22" s="34">
        <f t="shared" si="7"/>
        <v>0.99517655061529897</v>
      </c>
      <c r="K22" s="221">
        <v>878</v>
      </c>
      <c r="L22" s="248">
        <v>886</v>
      </c>
      <c r="M22" s="34">
        <f t="shared" si="2"/>
        <v>0.99097065462753953</v>
      </c>
      <c r="N22" s="221">
        <v>1271</v>
      </c>
      <c r="O22" s="248">
        <v>1279</v>
      </c>
      <c r="P22" s="34">
        <f t="shared" si="4"/>
        <v>0.99374511336982019</v>
      </c>
      <c r="Q22" s="221">
        <v>3873</v>
      </c>
      <c r="R22" s="248">
        <v>3961</v>
      </c>
      <c r="S22" s="34">
        <f t="shared" si="6"/>
        <v>0.97778338803332487</v>
      </c>
      <c r="T22" s="221">
        <f t="shared" si="5"/>
        <v>379021</v>
      </c>
      <c r="U22" s="248">
        <f t="shared" si="5"/>
        <v>379865</v>
      </c>
      <c r="V22" s="34">
        <f t="shared" si="3"/>
        <v>0.99777815802982639</v>
      </c>
    </row>
    <row r="23" spans="1:24">
      <c r="A23" s="314">
        <v>2016</v>
      </c>
      <c r="B23" s="221">
        <v>122267</v>
      </c>
      <c r="C23" s="248">
        <v>122411</v>
      </c>
      <c r="D23" s="34">
        <f t="shared" si="0"/>
        <v>0.99882363513082972</v>
      </c>
      <c r="E23" s="221">
        <v>205312</v>
      </c>
      <c r="F23" s="248">
        <v>205521</v>
      </c>
      <c r="G23" s="34">
        <f t="shared" si="1"/>
        <v>0.99898307228944971</v>
      </c>
      <c r="H23" s="221">
        <v>13603</v>
      </c>
      <c r="I23" s="248">
        <v>13638</v>
      </c>
      <c r="J23" s="34">
        <f t="shared" si="7"/>
        <v>0.99743364129637779</v>
      </c>
      <c r="K23" s="221">
        <v>133</v>
      </c>
      <c r="L23" s="248">
        <v>133</v>
      </c>
      <c r="M23" s="34">
        <f t="shared" si="2"/>
        <v>1</v>
      </c>
      <c r="N23" s="221">
        <v>657</v>
      </c>
      <c r="O23" s="248">
        <v>663</v>
      </c>
      <c r="P23" s="34">
        <f t="shared" si="4"/>
        <v>0.99095022624434392</v>
      </c>
      <c r="Q23" s="221">
        <v>2888</v>
      </c>
      <c r="R23" s="248">
        <v>2907</v>
      </c>
      <c r="S23" s="34">
        <f t="shared" si="6"/>
        <v>0.99346405228758172</v>
      </c>
      <c r="T23" s="221">
        <f t="shared" si="5"/>
        <v>344860</v>
      </c>
      <c r="U23" s="248">
        <f t="shared" si="5"/>
        <v>345273</v>
      </c>
      <c r="V23" s="34">
        <f t="shared" si="3"/>
        <v>0.99880384507331876</v>
      </c>
    </row>
    <row r="24" spans="1:24">
      <c r="A24" s="314">
        <v>2017</v>
      </c>
      <c r="B24" s="221">
        <v>27139</v>
      </c>
      <c r="C24" s="248">
        <v>27159</v>
      </c>
      <c r="D24" s="34">
        <f t="shared" si="0"/>
        <v>0.99926359586140878</v>
      </c>
      <c r="E24" s="221">
        <v>40384</v>
      </c>
      <c r="F24" s="248">
        <v>40414</v>
      </c>
      <c r="G24" s="34">
        <f t="shared" si="1"/>
        <v>0.99925768298114515</v>
      </c>
      <c r="H24" s="221">
        <v>1042</v>
      </c>
      <c r="I24" s="248">
        <v>1043</v>
      </c>
      <c r="J24" s="34">
        <f t="shared" si="7"/>
        <v>0.99904122722914668</v>
      </c>
      <c r="K24" s="221">
        <v>24</v>
      </c>
      <c r="L24" s="248">
        <v>24</v>
      </c>
      <c r="M24" s="34">
        <f t="shared" si="2"/>
        <v>1</v>
      </c>
      <c r="N24" s="221">
        <v>16</v>
      </c>
      <c r="O24" s="248">
        <v>16</v>
      </c>
      <c r="P24" s="34">
        <f t="shared" si="4"/>
        <v>1</v>
      </c>
      <c r="Q24" s="221">
        <v>257</v>
      </c>
      <c r="R24" s="248">
        <v>258</v>
      </c>
      <c r="S24" s="34">
        <f t="shared" si="6"/>
        <v>0.99612403100775193</v>
      </c>
      <c r="T24" s="221">
        <f t="shared" si="5"/>
        <v>68862</v>
      </c>
      <c r="U24" s="248">
        <f t="shared" si="5"/>
        <v>68914</v>
      </c>
      <c r="V24" s="34">
        <f t="shared" si="3"/>
        <v>0.99924543634094665</v>
      </c>
    </row>
    <row r="25" spans="1:24" ht="13.5" thickBot="1">
      <c r="A25" s="314">
        <v>2018</v>
      </c>
      <c r="B25" s="272">
        <v>365</v>
      </c>
      <c r="C25" s="280">
        <v>365</v>
      </c>
      <c r="D25" s="162">
        <f t="shared" si="0"/>
        <v>1</v>
      </c>
      <c r="E25" s="272">
        <v>531</v>
      </c>
      <c r="F25" s="280">
        <v>531</v>
      </c>
      <c r="G25" s="162">
        <f t="shared" si="1"/>
        <v>1</v>
      </c>
      <c r="H25" s="272">
        <v>18</v>
      </c>
      <c r="I25" s="280">
        <v>18</v>
      </c>
      <c r="J25" s="162">
        <f t="shared" si="7"/>
        <v>1</v>
      </c>
      <c r="K25" s="272">
        <v>3</v>
      </c>
      <c r="L25" s="280">
        <v>4</v>
      </c>
      <c r="M25" s="162">
        <f t="shared" si="2"/>
        <v>0.75</v>
      </c>
      <c r="N25" s="272"/>
      <c r="O25" s="280"/>
      <c r="P25" s="162"/>
      <c r="Q25" s="272">
        <v>4</v>
      </c>
      <c r="R25" s="280">
        <v>4</v>
      </c>
      <c r="S25" s="162">
        <f t="shared" si="6"/>
        <v>1</v>
      </c>
      <c r="T25" s="272">
        <f t="shared" si="5"/>
        <v>921</v>
      </c>
      <c r="U25" s="280">
        <f t="shared" si="5"/>
        <v>922</v>
      </c>
      <c r="V25" s="162">
        <f t="shared" si="3"/>
        <v>0.99891540130151846</v>
      </c>
    </row>
    <row r="26" spans="1:24" ht="13.5" thickBot="1">
      <c r="A26" s="35" t="s">
        <v>6</v>
      </c>
      <c r="B26" s="115">
        <f>SUM(B10:B25)</f>
        <v>1742872</v>
      </c>
      <c r="C26" s="161">
        <f>SUM(C10:C25)</f>
        <v>1774075</v>
      </c>
      <c r="D26" s="42">
        <f>B26/C26</f>
        <v>0.98241167932584583</v>
      </c>
      <c r="E26" s="115">
        <f>SUM(E10:E25)</f>
        <v>1845252</v>
      </c>
      <c r="F26" s="161">
        <f>SUM(F10:F25)</f>
        <v>1876290</v>
      </c>
      <c r="G26" s="42">
        <f>E26/F26</f>
        <v>0.98345778104663995</v>
      </c>
      <c r="H26" s="115">
        <f>SUM(H10:H25)</f>
        <v>91339</v>
      </c>
      <c r="I26" s="161">
        <f>SUM(I10:I25)</f>
        <v>92737</v>
      </c>
      <c r="J26" s="42">
        <f>H26/I26</f>
        <v>0.98492511079720069</v>
      </c>
      <c r="K26" s="115">
        <f>SUM(K10:K25)</f>
        <v>6117</v>
      </c>
      <c r="L26" s="161">
        <f>SUM(L10:L25)</f>
        <v>6406</v>
      </c>
      <c r="M26" s="42">
        <f>K26/L26</f>
        <v>0.95488604433343738</v>
      </c>
      <c r="N26" s="115">
        <f>SUM(N10:N25)</f>
        <v>5461</v>
      </c>
      <c r="O26" s="161">
        <f>SUM(O10:O25)</f>
        <v>5582</v>
      </c>
      <c r="P26" s="42">
        <f>N26/O26</f>
        <v>0.97832318165532073</v>
      </c>
      <c r="Q26" s="115">
        <f>SUM(Q10:Q25)</f>
        <v>22260</v>
      </c>
      <c r="R26" s="161">
        <f>SUM(R10:R25)</f>
        <v>23291</v>
      </c>
      <c r="S26" s="42">
        <f>Q26/R26</f>
        <v>0.9557339744965867</v>
      </c>
      <c r="T26" s="115">
        <f>SUM(T10:T25)</f>
        <v>3713301</v>
      </c>
      <c r="U26" s="161">
        <f>SUM(U10:U25)</f>
        <v>3778381</v>
      </c>
      <c r="V26" s="42">
        <f>T26/U26</f>
        <v>0.98277569149326127</v>
      </c>
    </row>
    <row r="27" spans="1:24" s="229" customFormat="1">
      <c r="A27" s="214"/>
      <c r="B27" s="241"/>
      <c r="C27" s="241"/>
      <c r="D27" s="246"/>
      <c r="E27" s="241"/>
      <c r="F27" s="241"/>
      <c r="G27" s="246"/>
      <c r="H27" s="241"/>
      <c r="I27" s="241"/>
      <c r="J27" s="246"/>
      <c r="N27" s="241"/>
      <c r="O27" s="241"/>
      <c r="P27" s="246"/>
      <c r="Q27" s="241"/>
      <c r="R27" s="241"/>
      <c r="S27" s="246"/>
      <c r="T27" s="241"/>
      <c r="U27" s="241"/>
      <c r="V27" s="246"/>
    </row>
    <row r="28" spans="1:24">
      <c r="P28" s="229"/>
      <c r="T28" s="269"/>
    </row>
    <row r="29" spans="1:24">
      <c r="A29" s="173"/>
      <c r="P29" s="288"/>
      <c r="Q29" s="229"/>
      <c r="R29" s="229"/>
      <c r="S29" s="229"/>
      <c r="T29" s="229"/>
      <c r="U29" s="229"/>
      <c r="V29" s="229"/>
      <c r="W29" s="229"/>
      <c r="X29" s="229"/>
    </row>
    <row r="30" spans="1:24" ht="13.5" customHeight="1">
      <c r="O30" s="37"/>
      <c r="P30" s="37"/>
    </row>
    <row r="31" spans="1:24">
      <c r="O31" s="37"/>
      <c r="P31" s="37"/>
    </row>
    <row r="32" spans="1:24">
      <c r="O32" s="37"/>
      <c r="P32" s="37"/>
    </row>
    <row r="33" spans="15:16">
      <c r="O33" s="37"/>
      <c r="P33" s="37"/>
    </row>
    <row r="34" spans="15:16">
      <c r="O34" s="37"/>
      <c r="P34" s="37"/>
    </row>
    <row r="35" spans="15:16">
      <c r="O35" s="37"/>
      <c r="P35" s="37"/>
    </row>
    <row r="36" spans="15:16">
      <c r="O36" s="37"/>
      <c r="P36" s="37"/>
    </row>
    <row r="37" spans="15:16">
      <c r="O37" s="37"/>
      <c r="P37" s="37"/>
    </row>
    <row r="38" spans="15:16">
      <c r="O38" s="37"/>
      <c r="P38" s="37"/>
    </row>
    <row r="39" spans="15:16">
      <c r="O39" s="37"/>
      <c r="P39" s="37"/>
    </row>
    <row r="40" spans="15:16">
      <c r="O40" s="37"/>
      <c r="P40" s="37"/>
    </row>
    <row r="41" spans="15:16">
      <c r="O41" s="37"/>
      <c r="P41" s="37"/>
    </row>
    <row r="42" spans="15:16">
      <c r="O42" s="37"/>
      <c r="P42" s="37"/>
    </row>
    <row r="43" spans="15:16">
      <c r="O43" s="37"/>
      <c r="P43" s="37"/>
    </row>
    <row r="44" spans="15:16">
      <c r="O44" s="37"/>
      <c r="P44" s="37"/>
    </row>
    <row r="45" spans="15:16">
      <c r="O45" s="37"/>
      <c r="P45" s="37"/>
    </row>
    <row r="46" spans="15:16">
      <c r="O46" s="37"/>
      <c r="P46" s="37"/>
    </row>
    <row r="47" spans="15:16">
      <c r="O47" s="37"/>
      <c r="P47" s="37"/>
    </row>
    <row r="48" spans="15:16">
      <c r="O48" s="37"/>
      <c r="P48" s="37"/>
    </row>
    <row r="49" spans="15:24">
      <c r="O49" s="37"/>
      <c r="P49" s="37"/>
    </row>
    <row r="50" spans="15:24">
      <c r="O50" s="37"/>
      <c r="P50" s="37"/>
    </row>
    <row r="51" spans="15:24">
      <c r="O51" s="37"/>
      <c r="P51" s="37"/>
    </row>
    <row r="52" spans="15:24">
      <c r="O52" s="37"/>
      <c r="P52" s="37"/>
    </row>
    <row r="53" spans="15:24">
      <c r="O53" s="37"/>
      <c r="P53" s="37"/>
    </row>
    <row r="54" spans="15:24" ht="13.5" customHeight="1">
      <c r="O54" s="37"/>
      <c r="P54" s="37"/>
    </row>
    <row r="55" spans="15:24">
      <c r="O55" s="37"/>
      <c r="P55" s="37"/>
    </row>
    <row r="56" spans="15:24">
      <c r="O56" s="37"/>
      <c r="P56" s="37"/>
    </row>
    <row r="57" spans="15:24">
      <c r="O57" s="37"/>
      <c r="P57" s="37"/>
    </row>
    <row r="58" spans="15:24">
      <c r="O58" s="37"/>
      <c r="P58" s="37"/>
    </row>
    <row r="59" spans="15:24">
      <c r="O59" s="37"/>
      <c r="P59" s="37"/>
    </row>
    <row r="60" spans="15:24">
      <c r="P60" s="332"/>
      <c r="Q60" s="332"/>
      <c r="R60" s="332"/>
      <c r="S60" s="332"/>
      <c r="T60" s="332"/>
      <c r="U60" s="332"/>
      <c r="V60" s="333"/>
      <c r="W60" s="333"/>
      <c r="X60" s="229"/>
    </row>
    <row r="61" spans="15:24">
      <c r="P61" s="332"/>
      <c r="Q61" s="332"/>
      <c r="R61" s="332"/>
      <c r="S61" s="332"/>
      <c r="T61" s="332"/>
      <c r="U61" s="332"/>
      <c r="V61" s="333"/>
      <c r="W61" s="333"/>
      <c r="X61" s="229"/>
    </row>
    <row r="62" spans="15:24">
      <c r="P62" s="332"/>
      <c r="Q62" s="332"/>
      <c r="R62" s="332"/>
      <c r="S62" s="332"/>
      <c r="T62" s="332"/>
      <c r="U62" s="332"/>
      <c r="V62" s="333"/>
      <c r="W62" s="333"/>
      <c r="X62" s="229"/>
    </row>
    <row r="63" spans="15:24">
      <c r="P63" s="332"/>
      <c r="Q63" s="332"/>
      <c r="R63" s="332"/>
      <c r="S63" s="332"/>
      <c r="T63" s="332"/>
      <c r="U63" s="332"/>
      <c r="V63" s="332"/>
      <c r="W63" s="332"/>
      <c r="X63" s="229"/>
    </row>
    <row r="64" spans="15:24">
      <c r="P64" s="332"/>
      <c r="Q64" s="332"/>
      <c r="R64" s="332"/>
      <c r="S64" s="332"/>
      <c r="T64" s="332"/>
      <c r="U64" s="332"/>
      <c r="V64" s="332"/>
      <c r="W64" s="332"/>
      <c r="X64" s="229"/>
    </row>
    <row r="65" spans="16:24">
      <c r="P65" s="332"/>
      <c r="Q65" s="332"/>
      <c r="R65" s="332"/>
      <c r="S65" s="332"/>
      <c r="T65" s="332"/>
      <c r="U65" s="332"/>
      <c r="V65" s="332"/>
      <c r="W65" s="332"/>
      <c r="X65" s="229"/>
    </row>
    <row r="66" spans="16:24">
      <c r="P66" s="332"/>
      <c r="Q66" s="332"/>
      <c r="R66" s="332"/>
      <c r="S66" s="332"/>
      <c r="T66" s="332"/>
      <c r="U66" s="332"/>
      <c r="V66" s="332"/>
      <c r="W66" s="332"/>
      <c r="X66" s="229"/>
    </row>
    <row r="67" spans="16:24">
      <c r="P67" s="332"/>
      <c r="Q67" s="332"/>
      <c r="R67" s="332"/>
      <c r="S67" s="332"/>
      <c r="T67" s="332"/>
      <c r="U67" s="332"/>
      <c r="V67" s="332"/>
      <c r="W67" s="332"/>
      <c r="X67" s="229"/>
    </row>
    <row r="68" spans="16:24">
      <c r="P68" s="332"/>
      <c r="Q68" s="332"/>
      <c r="R68" s="332"/>
      <c r="S68" s="332"/>
      <c r="T68" s="332"/>
      <c r="U68" s="332"/>
      <c r="V68" s="332"/>
      <c r="W68" s="332"/>
      <c r="X68" s="229"/>
    </row>
    <row r="69" spans="16:24">
      <c r="P69" s="332"/>
      <c r="Q69" s="332"/>
      <c r="R69" s="332"/>
      <c r="S69" s="332"/>
      <c r="T69" s="332"/>
      <c r="U69" s="332"/>
      <c r="V69" s="332"/>
      <c r="W69" s="332"/>
      <c r="X69" s="229"/>
    </row>
    <row r="70" spans="16:24">
      <c r="P70" s="332"/>
      <c r="Q70" s="333"/>
      <c r="R70" s="333"/>
      <c r="S70" s="332"/>
      <c r="T70" s="332"/>
      <c r="U70" s="332"/>
      <c r="V70" s="332"/>
      <c r="W70" s="332"/>
      <c r="X70" s="229"/>
    </row>
    <row r="71" spans="16:24">
      <c r="P71" s="332"/>
      <c r="Q71" s="333"/>
      <c r="R71" s="333"/>
      <c r="S71" s="333"/>
      <c r="T71" s="333"/>
      <c r="U71" s="332"/>
      <c r="V71" s="333"/>
      <c r="W71" s="333"/>
      <c r="X71" s="229"/>
    </row>
    <row r="72" spans="16:24">
      <c r="P72" s="229"/>
      <c r="Q72" s="229"/>
      <c r="R72" s="229"/>
      <c r="S72" s="229"/>
      <c r="T72" s="229"/>
      <c r="U72" s="229"/>
      <c r="V72" s="229"/>
      <c r="W72" s="229"/>
      <c r="X72" s="229"/>
    </row>
    <row r="73" spans="16:24">
      <c r="P73" s="229"/>
      <c r="Q73" s="229"/>
      <c r="R73" s="229"/>
      <c r="S73" s="229"/>
      <c r="T73" s="229"/>
      <c r="U73" s="229"/>
      <c r="V73" s="229"/>
      <c r="W73" s="229"/>
      <c r="X73" s="229"/>
    </row>
    <row r="74" spans="16:24">
      <c r="P74" s="229"/>
      <c r="Q74" s="229"/>
      <c r="R74" s="229"/>
      <c r="S74" s="229"/>
      <c r="T74" s="229"/>
      <c r="U74" s="229"/>
      <c r="V74" s="229"/>
      <c r="W74" s="229"/>
      <c r="X74" s="229"/>
    </row>
    <row r="75" spans="16:24">
      <c r="P75" s="229"/>
      <c r="Q75" s="229"/>
      <c r="R75" s="229"/>
      <c r="S75" s="229"/>
      <c r="T75" s="229"/>
      <c r="U75" s="229"/>
      <c r="V75" s="229"/>
      <c r="W75" s="229"/>
      <c r="X75" s="229"/>
    </row>
    <row r="76" spans="16:24">
      <c r="P76" s="229"/>
      <c r="Q76" s="229"/>
      <c r="R76" s="229"/>
      <c r="S76" s="229"/>
      <c r="T76" s="229"/>
      <c r="U76" s="229"/>
      <c r="V76" s="229"/>
      <c r="W76" s="229"/>
      <c r="X76" s="229"/>
    </row>
    <row r="77" spans="16:24">
      <c r="P77" s="229"/>
      <c r="Q77" s="229"/>
      <c r="R77" s="229"/>
      <c r="S77" s="229"/>
      <c r="T77" s="229"/>
      <c r="U77" s="229"/>
      <c r="V77" s="229"/>
      <c r="W77" s="229"/>
      <c r="X77" s="229"/>
    </row>
    <row r="78" spans="16:24">
      <c r="P78" s="229"/>
      <c r="Q78" s="229"/>
      <c r="R78" s="229"/>
      <c r="S78" s="229"/>
      <c r="T78" s="229"/>
      <c r="U78" s="229"/>
      <c r="V78" s="229"/>
      <c r="W78" s="229"/>
      <c r="X78" s="229"/>
    </row>
    <row r="79" spans="16:24">
      <c r="P79" s="229"/>
      <c r="Q79" s="229"/>
      <c r="R79" s="229"/>
      <c r="S79" s="229"/>
      <c r="T79" s="229"/>
      <c r="U79" s="229"/>
      <c r="V79" s="229"/>
      <c r="W79" s="229"/>
      <c r="X79" s="229"/>
    </row>
    <row r="80" spans="16:24">
      <c r="P80" s="229"/>
      <c r="Q80" s="229"/>
      <c r="R80" s="229"/>
      <c r="S80" s="229"/>
      <c r="T80" s="229"/>
      <c r="U80" s="229"/>
      <c r="V80" s="229"/>
      <c r="W80" s="229"/>
      <c r="X80" s="229"/>
    </row>
    <row r="81" spans="16:22">
      <c r="P81" s="37"/>
      <c r="Q81" s="229"/>
      <c r="R81" s="229"/>
      <c r="S81" s="229"/>
      <c r="T81" s="229"/>
      <c r="U81" s="229"/>
      <c r="V81" s="229"/>
    </row>
    <row r="82" spans="16:22">
      <c r="P82" s="37"/>
      <c r="Q82" s="229"/>
      <c r="R82" s="229"/>
      <c r="S82" s="229"/>
      <c r="T82" s="229"/>
      <c r="U82" s="229"/>
      <c r="V82" s="229"/>
    </row>
    <row r="83" spans="16:22">
      <c r="P83" s="37"/>
      <c r="Q83" s="229"/>
      <c r="R83" s="229"/>
      <c r="S83" s="229"/>
      <c r="T83" s="229"/>
      <c r="U83" s="229"/>
      <c r="V83" s="229"/>
    </row>
    <row r="84" spans="16:22">
      <c r="P84" s="37"/>
      <c r="Q84" s="229"/>
      <c r="R84" s="229"/>
      <c r="S84" s="229"/>
      <c r="T84" s="229"/>
      <c r="U84" s="229"/>
      <c r="V84" s="229"/>
    </row>
    <row r="85" spans="16:22">
      <c r="P85" s="37"/>
      <c r="Q85" s="229"/>
      <c r="R85" s="229"/>
      <c r="S85" s="229"/>
      <c r="T85" s="229"/>
      <c r="U85" s="229"/>
      <c r="V85" s="229"/>
    </row>
    <row r="86" spans="16:22">
      <c r="P86" s="37"/>
      <c r="Q86" s="229"/>
      <c r="R86" s="229"/>
      <c r="S86" s="229"/>
      <c r="T86" s="229"/>
      <c r="U86" s="229"/>
      <c r="V86" s="229"/>
    </row>
    <row r="87" spans="16:22">
      <c r="P87" s="37"/>
      <c r="Q87" s="229"/>
      <c r="R87" s="229"/>
      <c r="S87" s="229"/>
      <c r="T87" s="229"/>
      <c r="U87" s="229"/>
      <c r="V87" s="229"/>
    </row>
    <row r="88" spans="16:22">
      <c r="P88" s="37"/>
      <c r="Q88" s="229"/>
      <c r="R88" s="229"/>
      <c r="S88" s="229"/>
      <c r="T88" s="229"/>
      <c r="U88" s="229"/>
      <c r="V88" s="229"/>
    </row>
    <row r="89" spans="16:22">
      <c r="P89" s="37"/>
      <c r="Q89" s="229"/>
      <c r="R89" s="229"/>
      <c r="S89" s="229"/>
      <c r="T89" s="229"/>
      <c r="U89" s="229"/>
      <c r="V89" s="229"/>
    </row>
    <row r="90" spans="16:22">
      <c r="P90" s="37"/>
      <c r="Q90" s="229"/>
      <c r="R90" s="229"/>
      <c r="S90" s="229"/>
      <c r="T90" s="229"/>
      <c r="U90" s="229"/>
      <c r="V90" s="229"/>
    </row>
    <row r="91" spans="16:22">
      <c r="P91" s="37"/>
      <c r="Q91" s="229"/>
      <c r="R91" s="229"/>
      <c r="S91" s="229"/>
      <c r="T91" s="229"/>
      <c r="U91" s="229"/>
      <c r="V91" s="229"/>
    </row>
    <row r="92" spans="16:22">
      <c r="P92" s="37"/>
      <c r="Q92" s="229"/>
      <c r="R92" s="229"/>
      <c r="S92" s="229"/>
      <c r="T92" s="229"/>
      <c r="U92" s="229"/>
      <c r="V92" s="229"/>
    </row>
    <row r="93" spans="16:22">
      <c r="P93" s="37"/>
      <c r="Q93" s="229"/>
      <c r="R93" s="229"/>
      <c r="S93" s="229"/>
      <c r="T93" s="229"/>
      <c r="U93" s="229"/>
      <c r="V93" s="229"/>
    </row>
    <row r="94" spans="16:22">
      <c r="Q94" s="229"/>
      <c r="R94" s="229"/>
      <c r="S94" s="229"/>
      <c r="T94" s="229"/>
      <c r="U94" s="229"/>
      <c r="V94" s="229"/>
    </row>
    <row r="95" spans="16:22">
      <c r="Q95" s="229"/>
      <c r="R95" s="229"/>
      <c r="S95" s="229"/>
      <c r="T95" s="229"/>
      <c r="U95" s="229"/>
      <c r="V95" s="229"/>
    </row>
    <row r="96" spans="16:22">
      <c r="Q96" s="229"/>
      <c r="R96" s="229"/>
      <c r="S96" s="229"/>
      <c r="T96" s="229"/>
      <c r="U96" s="229"/>
      <c r="V96" s="229"/>
    </row>
    <row r="97" spans="17:22">
      <c r="Q97" s="229"/>
      <c r="R97" s="229"/>
      <c r="S97" s="229"/>
      <c r="T97" s="229"/>
      <c r="U97" s="229"/>
      <c r="V97" s="229"/>
    </row>
    <row r="98" spans="17:22">
      <c r="Q98" s="229"/>
      <c r="R98" s="229"/>
      <c r="S98" s="229"/>
      <c r="T98" s="229"/>
      <c r="U98" s="229"/>
      <c r="V98" s="229"/>
    </row>
    <row r="99" spans="17:22">
      <c r="Q99" s="229"/>
      <c r="R99" s="229"/>
      <c r="S99" s="229"/>
      <c r="T99" s="229"/>
      <c r="U99" s="229"/>
      <c r="V99" s="229"/>
    </row>
  </sheetData>
  <mergeCells count="9">
    <mergeCell ref="A8:A9"/>
    <mergeCell ref="H8:J8"/>
    <mergeCell ref="A4:V5"/>
    <mergeCell ref="N8:P8"/>
    <mergeCell ref="Q8:S8"/>
    <mergeCell ref="K8:M8"/>
    <mergeCell ref="T8:V8"/>
    <mergeCell ref="B8:D8"/>
    <mergeCell ref="E8:G8"/>
  </mergeCells>
  <phoneticPr fontId="0" type="noConversion"/>
  <pageMargins left="0.75" right="0.75" top="1" bottom="1" header="0.5" footer="0.5"/>
  <pageSetup scale="36" orientation="portrait" r:id="rId1"/>
  <headerFooter alignWithMargins="0">
    <oddFooter>&amp;C&amp;14B-&amp;P-4</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6">
    <pageSetUpPr fitToPage="1"/>
  </sheetPr>
  <dimension ref="A1:X60"/>
  <sheetViews>
    <sheetView zoomScale="90" zoomScaleNormal="90" workbookViewId="0"/>
  </sheetViews>
  <sheetFormatPr defaultRowHeight="12.75"/>
  <cols>
    <col min="1" max="1" width="10.140625" style="171" customWidth="1"/>
    <col min="2" max="2" width="9.85546875" style="170" customWidth="1"/>
    <col min="3" max="3" width="11.7109375" style="170" customWidth="1"/>
    <col min="4" max="4" width="12" style="170" customWidth="1"/>
    <col min="5" max="5" width="9.85546875" style="170" customWidth="1"/>
    <col min="6" max="7" width="11.7109375" style="170" customWidth="1"/>
    <col min="8" max="9" width="9.28515625" style="170" customWidth="1"/>
    <col min="10" max="10" width="12.140625" style="170" customWidth="1"/>
    <col min="11" max="12" width="9.42578125" style="170" customWidth="1"/>
    <col min="13" max="13" width="12.140625" style="170" customWidth="1"/>
    <col min="14" max="15" width="10.28515625" style="170" customWidth="1"/>
    <col min="16" max="16" width="13" style="170" customWidth="1"/>
    <col min="17" max="17" width="9.28515625" style="171" customWidth="1"/>
    <col min="18" max="18" width="9.140625" style="171"/>
    <col min="19" max="19" width="11.7109375" style="171" customWidth="1"/>
    <col min="20" max="20" width="9.5703125" style="171" customWidth="1"/>
    <col min="21" max="21" width="13.28515625" style="171" customWidth="1"/>
    <col min="22" max="22" width="12.5703125" style="171" customWidth="1"/>
    <col min="23" max="16384" width="9.140625" style="171"/>
  </cols>
  <sheetData>
    <row r="1" spans="1:22" ht="26.25">
      <c r="A1" s="219" t="s">
        <v>355</v>
      </c>
    </row>
    <row r="2" spans="1:22" ht="22.5" customHeight="1">
      <c r="A2" s="618" t="s">
        <v>194</v>
      </c>
      <c r="B2" s="618"/>
      <c r="C2" s="618"/>
      <c r="D2" s="618"/>
      <c r="E2" s="618"/>
      <c r="F2" s="618"/>
      <c r="G2" s="618"/>
      <c r="H2" s="618"/>
      <c r="I2" s="618"/>
      <c r="J2" s="618"/>
      <c r="K2" s="618"/>
      <c r="L2" s="618"/>
      <c r="M2" s="618"/>
      <c r="N2" s="618"/>
      <c r="O2" s="618"/>
      <c r="P2" s="618"/>
      <c r="Q2" s="618"/>
      <c r="R2" s="618"/>
      <c r="S2" s="618"/>
    </row>
    <row r="3" spans="1:22">
      <c r="A3" s="618"/>
      <c r="B3" s="618"/>
      <c r="C3" s="618"/>
      <c r="D3" s="618"/>
      <c r="E3" s="618"/>
      <c r="F3" s="618"/>
      <c r="G3" s="618"/>
      <c r="H3" s="618"/>
      <c r="I3" s="618"/>
      <c r="J3" s="618"/>
      <c r="K3" s="618"/>
      <c r="L3" s="618"/>
      <c r="M3" s="618"/>
      <c r="N3" s="618"/>
      <c r="O3" s="618"/>
      <c r="P3" s="618"/>
      <c r="Q3" s="618"/>
      <c r="R3" s="618"/>
      <c r="S3" s="618"/>
    </row>
    <row r="4" spans="1:22" ht="14.25">
      <c r="A4" s="236" t="s">
        <v>23</v>
      </c>
      <c r="B4" s="11"/>
      <c r="C4" s="11"/>
      <c r="D4" s="11"/>
      <c r="E4" s="11"/>
      <c r="F4" s="11"/>
      <c r="G4" s="11"/>
      <c r="H4" s="11"/>
      <c r="I4" s="11"/>
      <c r="J4" s="11"/>
      <c r="K4" s="11"/>
      <c r="L4" s="11"/>
      <c r="M4" s="11"/>
      <c r="N4" s="11"/>
      <c r="O4" s="11"/>
      <c r="P4" s="11"/>
    </row>
    <row r="5" spans="1:22" ht="15" customHeight="1">
      <c r="A5" s="606" t="s">
        <v>369</v>
      </c>
      <c r="B5" s="606"/>
      <c r="C5" s="606"/>
      <c r="D5" s="606"/>
      <c r="E5" s="606"/>
      <c r="F5" s="606"/>
      <c r="G5" s="606"/>
      <c r="H5" s="606"/>
      <c r="I5" s="606"/>
      <c r="J5" s="606"/>
      <c r="K5" s="606"/>
      <c r="L5" s="606"/>
      <c r="M5" s="606"/>
      <c r="N5" s="606"/>
      <c r="O5" s="606"/>
      <c r="P5" s="606"/>
      <c r="Q5" s="606"/>
      <c r="R5" s="606"/>
      <c r="S5" s="606"/>
      <c r="T5" s="606"/>
      <c r="U5" s="606"/>
      <c r="V5" s="606"/>
    </row>
    <row r="6" spans="1:22" ht="14.25" customHeight="1">
      <c r="A6" s="606"/>
      <c r="B6" s="606"/>
      <c r="C6" s="606"/>
      <c r="D6" s="606"/>
      <c r="E6" s="606"/>
      <c r="F6" s="606"/>
      <c r="G6" s="606"/>
      <c r="H6" s="606"/>
      <c r="I6" s="606"/>
      <c r="J6" s="606"/>
      <c r="K6" s="606"/>
      <c r="L6" s="606"/>
      <c r="M6" s="606"/>
      <c r="N6" s="606"/>
      <c r="O6" s="606"/>
      <c r="P6" s="606"/>
      <c r="Q6" s="606"/>
      <c r="R6" s="606"/>
      <c r="S6" s="606"/>
      <c r="T6" s="606"/>
      <c r="U6" s="606"/>
      <c r="V6" s="606"/>
    </row>
    <row r="7" spans="1:22" ht="9.75" customHeight="1">
      <c r="A7" s="606"/>
      <c r="B7" s="606"/>
      <c r="C7" s="606"/>
      <c r="D7" s="606"/>
      <c r="E7" s="606"/>
      <c r="F7" s="606"/>
      <c r="G7" s="606"/>
      <c r="H7" s="606"/>
      <c r="I7" s="606"/>
      <c r="J7" s="606"/>
      <c r="K7" s="606"/>
      <c r="L7" s="606"/>
      <c r="M7" s="606"/>
      <c r="N7" s="606"/>
      <c r="O7" s="606"/>
      <c r="P7" s="606"/>
      <c r="Q7" s="606"/>
      <c r="R7" s="606"/>
      <c r="S7" s="606"/>
      <c r="T7" s="606"/>
      <c r="U7" s="606"/>
      <c r="V7" s="606"/>
    </row>
    <row r="8" spans="1:22" ht="15" thickBot="1">
      <c r="A8" s="1"/>
      <c r="B8" s="11"/>
      <c r="C8" s="11"/>
      <c r="D8" s="11"/>
      <c r="E8" s="11"/>
      <c r="F8" s="11"/>
      <c r="G8" s="11"/>
      <c r="H8" s="11"/>
      <c r="I8" s="11"/>
      <c r="J8" s="11"/>
      <c r="K8" s="11"/>
      <c r="L8" s="11"/>
      <c r="M8" s="11"/>
      <c r="N8" s="11"/>
      <c r="O8" s="11"/>
      <c r="P8" s="11"/>
    </row>
    <row r="9" spans="1:22" ht="13.5" customHeight="1">
      <c r="A9" s="614" t="s">
        <v>7</v>
      </c>
      <c r="B9" s="617" t="s">
        <v>12</v>
      </c>
      <c r="C9" s="593"/>
      <c r="D9" s="594"/>
      <c r="E9" s="617" t="s">
        <v>101</v>
      </c>
      <c r="F9" s="593"/>
      <c r="G9" s="594"/>
      <c r="H9" s="617" t="s">
        <v>103</v>
      </c>
      <c r="I9" s="593"/>
      <c r="J9" s="594"/>
      <c r="K9" s="617" t="s">
        <v>100</v>
      </c>
      <c r="L9" s="593"/>
      <c r="M9" s="594"/>
      <c r="N9" s="617" t="s">
        <v>102</v>
      </c>
      <c r="O9" s="593"/>
      <c r="P9" s="594"/>
      <c r="Q9" s="617" t="s">
        <v>104</v>
      </c>
      <c r="R9" s="593"/>
      <c r="S9" s="594"/>
      <c r="T9" s="617" t="s">
        <v>6</v>
      </c>
      <c r="U9" s="593"/>
      <c r="V9" s="594"/>
    </row>
    <row r="10" spans="1:22" ht="42.75" customHeight="1" thickBot="1">
      <c r="A10" s="615"/>
      <c r="B10" s="225" t="s">
        <v>96</v>
      </c>
      <c r="C10" s="226" t="s">
        <v>195</v>
      </c>
      <c r="D10" s="227" t="s">
        <v>143</v>
      </c>
      <c r="E10" s="225" t="s">
        <v>96</v>
      </c>
      <c r="F10" s="226" t="s">
        <v>195</v>
      </c>
      <c r="G10" s="227" t="s">
        <v>143</v>
      </c>
      <c r="H10" s="225" t="s">
        <v>96</v>
      </c>
      <c r="I10" s="226" t="s">
        <v>195</v>
      </c>
      <c r="J10" s="227" t="s">
        <v>143</v>
      </c>
      <c r="K10" s="225" t="s">
        <v>96</v>
      </c>
      <c r="L10" s="226" t="s">
        <v>195</v>
      </c>
      <c r="M10" s="227" t="s">
        <v>143</v>
      </c>
      <c r="N10" s="225" t="s">
        <v>96</v>
      </c>
      <c r="O10" s="226" t="s">
        <v>195</v>
      </c>
      <c r="P10" s="227" t="s">
        <v>143</v>
      </c>
      <c r="Q10" s="225" t="s">
        <v>96</v>
      </c>
      <c r="R10" s="226" t="s">
        <v>195</v>
      </c>
      <c r="S10" s="227" t="s">
        <v>143</v>
      </c>
      <c r="T10" s="225" t="s">
        <v>96</v>
      </c>
      <c r="U10" s="226" t="s">
        <v>1</v>
      </c>
      <c r="V10" s="227" t="s">
        <v>143</v>
      </c>
    </row>
    <row r="11" spans="1:22" s="172" customFormat="1">
      <c r="A11" s="314">
        <v>2003</v>
      </c>
      <c r="B11" s="220">
        <v>7921</v>
      </c>
      <c r="C11" s="249">
        <v>78225</v>
      </c>
      <c r="D11" s="40">
        <f t="shared" ref="D11:D26" si="0">IF(C11=0, "NA", B11/C11)</f>
        <v>0.10125918823905401</v>
      </c>
      <c r="E11" s="220">
        <v>7544</v>
      </c>
      <c r="F11" s="249">
        <v>66467</v>
      </c>
      <c r="G11" s="40">
        <f t="shared" ref="G11:G26" si="1">IF(F11=0, "NA", E11/F11)</f>
        <v>0.11349993229723021</v>
      </c>
      <c r="H11" s="220"/>
      <c r="I11" s="249"/>
      <c r="J11" s="40"/>
      <c r="K11" s="220">
        <v>0</v>
      </c>
      <c r="L11" s="249">
        <v>332</v>
      </c>
      <c r="M11" s="40">
        <f t="shared" ref="M11:M26" si="2">IF(L11=0, "NA", K11/L11)</f>
        <v>0</v>
      </c>
      <c r="N11" s="220"/>
      <c r="O11" s="249"/>
      <c r="P11" s="40"/>
      <c r="Q11" s="220"/>
      <c r="R11" s="249"/>
      <c r="S11" s="40"/>
      <c r="T11" s="220">
        <f>SUM(Q11,N11,K11,H11,E11,B11)</f>
        <v>15465</v>
      </c>
      <c r="U11" s="249">
        <f>SUM(R11,O11,L11,I11,F11,C11)</f>
        <v>145024</v>
      </c>
      <c r="V11" s="40">
        <f t="shared" ref="V11:V26" si="3">IF(U11=0, "NA", T11/U11)</f>
        <v>0.10663752206531332</v>
      </c>
    </row>
    <row r="12" spans="1:22" s="172" customFormat="1">
      <c r="A12" s="314">
        <v>2004</v>
      </c>
      <c r="B12" s="221">
        <v>7181</v>
      </c>
      <c r="C12" s="248">
        <v>86135</v>
      </c>
      <c r="D12" s="34">
        <f t="shared" si="0"/>
        <v>8.3369129854298479E-2</v>
      </c>
      <c r="E12" s="221">
        <v>8385</v>
      </c>
      <c r="F12" s="248">
        <v>92678</v>
      </c>
      <c r="G12" s="34">
        <f t="shared" si="1"/>
        <v>9.0474546278512702E-2</v>
      </c>
      <c r="H12" s="221"/>
      <c r="I12" s="248"/>
      <c r="J12" s="34"/>
      <c r="K12" s="221">
        <v>9</v>
      </c>
      <c r="L12" s="248">
        <v>148</v>
      </c>
      <c r="M12" s="34">
        <f t="shared" si="2"/>
        <v>6.0810810810810814E-2</v>
      </c>
      <c r="N12" s="221">
        <v>0</v>
      </c>
      <c r="O12" s="248">
        <v>4</v>
      </c>
      <c r="P12" s="34">
        <f t="shared" ref="P12:P25" si="4">IF(O12=0, "NA", N12/O12)</f>
        <v>0</v>
      </c>
      <c r="Q12" s="221"/>
      <c r="R12" s="248"/>
      <c r="S12" s="34"/>
      <c r="T12" s="221">
        <f t="shared" ref="T12:U26" si="5">SUM(Q12,N12,K12,H12,E12,B12)</f>
        <v>15575</v>
      </c>
      <c r="U12" s="248">
        <f t="shared" si="5"/>
        <v>178965</v>
      </c>
      <c r="V12" s="34">
        <f t="shared" si="3"/>
        <v>8.7028189869527567E-2</v>
      </c>
    </row>
    <row r="13" spans="1:22" s="172" customFormat="1">
      <c r="A13" s="314">
        <v>2005</v>
      </c>
      <c r="B13" s="221">
        <v>7003</v>
      </c>
      <c r="C13" s="248">
        <v>101859</v>
      </c>
      <c r="D13" s="34">
        <f t="shared" si="0"/>
        <v>6.8751902139231685E-2</v>
      </c>
      <c r="E13" s="221">
        <v>7834</v>
      </c>
      <c r="F13" s="248">
        <v>99058</v>
      </c>
      <c r="G13" s="34">
        <f t="shared" si="1"/>
        <v>7.9084980516465106E-2</v>
      </c>
      <c r="H13" s="221"/>
      <c r="I13" s="248"/>
      <c r="J13" s="34"/>
      <c r="K13" s="221">
        <v>4</v>
      </c>
      <c r="L13" s="248">
        <v>261</v>
      </c>
      <c r="M13" s="34">
        <f t="shared" si="2"/>
        <v>1.532567049808429E-2</v>
      </c>
      <c r="N13" s="221">
        <v>0</v>
      </c>
      <c r="O13" s="248">
        <v>28</v>
      </c>
      <c r="P13" s="34">
        <f t="shared" si="4"/>
        <v>0</v>
      </c>
      <c r="Q13" s="221"/>
      <c r="R13" s="248"/>
      <c r="S13" s="34"/>
      <c r="T13" s="221">
        <f t="shared" si="5"/>
        <v>14841</v>
      </c>
      <c r="U13" s="248">
        <f t="shared" si="5"/>
        <v>201206</v>
      </c>
      <c r="V13" s="34">
        <f t="shared" si="3"/>
        <v>7.3760225838195678E-2</v>
      </c>
    </row>
    <row r="14" spans="1:22" s="172" customFormat="1">
      <c r="A14" s="314">
        <v>2006</v>
      </c>
      <c r="B14" s="221">
        <v>6448</v>
      </c>
      <c r="C14" s="248">
        <v>103019</v>
      </c>
      <c r="D14" s="34">
        <f t="shared" si="0"/>
        <v>6.259039594637883E-2</v>
      </c>
      <c r="E14" s="221">
        <v>6454</v>
      </c>
      <c r="F14" s="248">
        <v>100802</v>
      </c>
      <c r="G14" s="34">
        <f t="shared" si="1"/>
        <v>6.4026507410567257E-2</v>
      </c>
      <c r="H14" s="221"/>
      <c r="I14" s="248"/>
      <c r="J14" s="34"/>
      <c r="K14" s="221">
        <v>5</v>
      </c>
      <c r="L14" s="248">
        <v>234</v>
      </c>
      <c r="M14" s="34">
        <f t="shared" si="2"/>
        <v>2.1367521367521368E-2</v>
      </c>
      <c r="N14" s="221">
        <v>0</v>
      </c>
      <c r="O14" s="248">
        <v>36</v>
      </c>
      <c r="P14" s="34">
        <f t="shared" si="4"/>
        <v>0</v>
      </c>
      <c r="Q14" s="221"/>
      <c r="R14" s="248"/>
      <c r="S14" s="34"/>
      <c r="T14" s="221">
        <f t="shared" si="5"/>
        <v>12907</v>
      </c>
      <c r="U14" s="248">
        <f t="shared" si="5"/>
        <v>204091</v>
      </c>
      <c r="V14" s="34">
        <f t="shared" si="3"/>
        <v>6.3241397219867615E-2</v>
      </c>
    </row>
    <row r="15" spans="1:22" s="172" customFormat="1">
      <c r="A15" s="314">
        <v>2007</v>
      </c>
      <c r="B15" s="221">
        <v>5479</v>
      </c>
      <c r="C15" s="248">
        <v>123862</v>
      </c>
      <c r="D15" s="34">
        <f t="shared" si="0"/>
        <v>4.4234712825563932E-2</v>
      </c>
      <c r="E15" s="221">
        <v>5186</v>
      </c>
      <c r="F15" s="248">
        <v>102874</v>
      </c>
      <c r="G15" s="34">
        <f t="shared" si="1"/>
        <v>5.0411182611738631E-2</v>
      </c>
      <c r="H15" s="221"/>
      <c r="I15" s="248"/>
      <c r="J15" s="34"/>
      <c r="K15" s="221">
        <v>1</v>
      </c>
      <c r="L15" s="248">
        <v>26</v>
      </c>
      <c r="M15" s="34">
        <f t="shared" si="2"/>
        <v>3.8461538461538464E-2</v>
      </c>
      <c r="N15" s="221">
        <v>1</v>
      </c>
      <c r="O15" s="248">
        <v>49</v>
      </c>
      <c r="P15" s="34">
        <f t="shared" si="4"/>
        <v>2.0408163265306121E-2</v>
      </c>
      <c r="Q15" s="221">
        <v>58</v>
      </c>
      <c r="R15" s="248">
        <v>2113</v>
      </c>
      <c r="S15" s="34">
        <f t="shared" ref="S15:S26" si="6">IF(R15=0, "NA", Q15/R15)</f>
        <v>2.7449124467581638E-2</v>
      </c>
      <c r="T15" s="221">
        <f t="shared" si="5"/>
        <v>10725</v>
      </c>
      <c r="U15" s="248">
        <f t="shared" si="5"/>
        <v>228924</v>
      </c>
      <c r="V15" s="34">
        <f t="shared" si="3"/>
        <v>4.6849609477381142E-2</v>
      </c>
    </row>
    <row r="16" spans="1:22" s="172" customFormat="1">
      <c r="A16" s="314">
        <v>2008</v>
      </c>
      <c r="B16" s="221">
        <v>4599</v>
      </c>
      <c r="C16" s="248">
        <v>118449</v>
      </c>
      <c r="D16" s="34">
        <f t="shared" si="0"/>
        <v>3.8826836866499508E-2</v>
      </c>
      <c r="E16" s="221">
        <v>4589</v>
      </c>
      <c r="F16" s="248">
        <v>110778</v>
      </c>
      <c r="G16" s="34">
        <f t="shared" si="1"/>
        <v>4.142519272779794E-2</v>
      </c>
      <c r="H16" s="221">
        <v>688</v>
      </c>
      <c r="I16" s="248">
        <v>8714</v>
      </c>
      <c r="J16" s="34">
        <f t="shared" ref="J16:J26" si="7">IF(I16=0, "NA", H16/I16)</f>
        <v>7.8953408308469128E-2</v>
      </c>
      <c r="K16" s="221">
        <v>1</v>
      </c>
      <c r="L16" s="248">
        <v>26</v>
      </c>
      <c r="M16" s="34">
        <f t="shared" si="2"/>
        <v>3.8461538461538464E-2</v>
      </c>
      <c r="N16" s="221">
        <v>3</v>
      </c>
      <c r="O16" s="248">
        <v>70</v>
      </c>
      <c r="P16" s="34">
        <f t="shared" si="4"/>
        <v>4.2857142857142858E-2</v>
      </c>
      <c r="Q16" s="221">
        <v>202</v>
      </c>
      <c r="R16" s="248">
        <v>2404</v>
      </c>
      <c r="S16" s="34">
        <f t="shared" si="6"/>
        <v>8.402662229617304E-2</v>
      </c>
      <c r="T16" s="221">
        <f t="shared" si="5"/>
        <v>10082</v>
      </c>
      <c r="U16" s="248">
        <f t="shared" si="5"/>
        <v>240441</v>
      </c>
      <c r="V16" s="34">
        <f t="shared" si="3"/>
        <v>4.193128459788472E-2</v>
      </c>
    </row>
    <row r="17" spans="1:24" s="172" customFormat="1">
      <c r="A17" s="314">
        <v>2009</v>
      </c>
      <c r="B17" s="221">
        <v>3348</v>
      </c>
      <c r="C17" s="248">
        <v>108528</v>
      </c>
      <c r="D17" s="34">
        <f t="shared" si="0"/>
        <v>3.0849181777974348E-2</v>
      </c>
      <c r="E17" s="221">
        <v>2714</v>
      </c>
      <c r="F17" s="248">
        <v>75339</v>
      </c>
      <c r="G17" s="34">
        <f t="shared" si="1"/>
        <v>3.60238389147719E-2</v>
      </c>
      <c r="H17" s="221">
        <v>498</v>
      </c>
      <c r="I17" s="248">
        <v>5753</v>
      </c>
      <c r="J17" s="34">
        <f t="shared" si="7"/>
        <v>8.6563532070224228E-2</v>
      </c>
      <c r="K17" s="221">
        <v>16</v>
      </c>
      <c r="L17" s="248">
        <v>234</v>
      </c>
      <c r="M17" s="34">
        <f t="shared" si="2"/>
        <v>6.8376068376068383E-2</v>
      </c>
      <c r="N17" s="221">
        <v>26</v>
      </c>
      <c r="O17" s="248">
        <v>140</v>
      </c>
      <c r="P17" s="34">
        <f t="shared" si="4"/>
        <v>0.18571428571428572</v>
      </c>
      <c r="Q17" s="221">
        <v>42</v>
      </c>
      <c r="R17" s="248">
        <v>862</v>
      </c>
      <c r="S17" s="34">
        <f t="shared" si="6"/>
        <v>4.8723897911832945E-2</v>
      </c>
      <c r="T17" s="221">
        <f t="shared" si="5"/>
        <v>6644</v>
      </c>
      <c r="U17" s="248">
        <f t="shared" si="5"/>
        <v>190856</v>
      </c>
      <c r="V17" s="34">
        <f t="shared" si="3"/>
        <v>3.4811585698117951E-2</v>
      </c>
    </row>
    <row r="18" spans="1:24" s="172" customFormat="1">
      <c r="A18" s="314">
        <v>2010</v>
      </c>
      <c r="B18" s="221">
        <v>3254</v>
      </c>
      <c r="C18" s="248">
        <v>126958</v>
      </c>
      <c r="D18" s="34">
        <f t="shared" si="0"/>
        <v>2.5630523480206051E-2</v>
      </c>
      <c r="E18" s="221">
        <v>3037</v>
      </c>
      <c r="F18" s="248">
        <v>108144</v>
      </c>
      <c r="G18" s="34">
        <f t="shared" si="1"/>
        <v>2.8082926468412487E-2</v>
      </c>
      <c r="H18" s="221">
        <v>436</v>
      </c>
      <c r="I18" s="248">
        <v>5632</v>
      </c>
      <c r="J18" s="34">
        <f t="shared" si="7"/>
        <v>7.7414772727272721E-2</v>
      </c>
      <c r="K18" s="221">
        <v>75</v>
      </c>
      <c r="L18" s="248">
        <v>489</v>
      </c>
      <c r="M18" s="34">
        <f t="shared" si="2"/>
        <v>0.15337423312883436</v>
      </c>
      <c r="N18" s="221">
        <v>44</v>
      </c>
      <c r="O18" s="248">
        <v>210</v>
      </c>
      <c r="P18" s="34">
        <f t="shared" si="4"/>
        <v>0.20952380952380953</v>
      </c>
      <c r="Q18" s="221">
        <v>83</v>
      </c>
      <c r="R18" s="248">
        <v>894</v>
      </c>
      <c r="S18" s="34">
        <f t="shared" si="6"/>
        <v>9.2841163310961969E-2</v>
      </c>
      <c r="T18" s="221">
        <f t="shared" si="5"/>
        <v>6929</v>
      </c>
      <c r="U18" s="248">
        <f t="shared" si="5"/>
        <v>242327</v>
      </c>
      <c r="V18" s="34">
        <f t="shared" si="3"/>
        <v>2.8593594605636187E-2</v>
      </c>
    </row>
    <row r="19" spans="1:24" s="172" customFormat="1">
      <c r="A19" s="314">
        <v>2011</v>
      </c>
      <c r="B19" s="221">
        <v>2718</v>
      </c>
      <c r="C19" s="248">
        <v>119246</v>
      </c>
      <c r="D19" s="34">
        <f t="shared" si="0"/>
        <v>2.2793217382553712E-2</v>
      </c>
      <c r="E19" s="221">
        <v>3099</v>
      </c>
      <c r="F19" s="248">
        <v>136448</v>
      </c>
      <c r="G19" s="34">
        <f t="shared" si="1"/>
        <v>2.2711948874296436E-2</v>
      </c>
      <c r="H19" s="221">
        <v>648</v>
      </c>
      <c r="I19" s="248">
        <v>9233</v>
      </c>
      <c r="J19" s="34">
        <f t="shared" si="7"/>
        <v>7.0183039098884431E-2</v>
      </c>
      <c r="K19" s="221">
        <v>41</v>
      </c>
      <c r="L19" s="248">
        <v>503</v>
      </c>
      <c r="M19" s="34">
        <f t="shared" si="2"/>
        <v>8.1510934393638171E-2</v>
      </c>
      <c r="N19" s="221">
        <v>53</v>
      </c>
      <c r="O19" s="248">
        <v>414</v>
      </c>
      <c r="P19" s="34">
        <f t="shared" si="4"/>
        <v>0.1280193236714976</v>
      </c>
      <c r="Q19" s="221">
        <v>407</v>
      </c>
      <c r="R19" s="248">
        <v>2416</v>
      </c>
      <c r="S19" s="34">
        <f t="shared" si="6"/>
        <v>0.16846026490066227</v>
      </c>
      <c r="T19" s="221">
        <f t="shared" si="5"/>
        <v>6966</v>
      </c>
      <c r="U19" s="248">
        <f t="shared" si="5"/>
        <v>268260</v>
      </c>
      <c r="V19" s="34">
        <f t="shared" si="3"/>
        <v>2.5967345112950124E-2</v>
      </c>
    </row>
    <row r="20" spans="1:24" s="172" customFormat="1">
      <c r="A20" s="314">
        <v>2012</v>
      </c>
      <c r="B20" s="221">
        <v>3153</v>
      </c>
      <c r="C20" s="248">
        <v>145753</v>
      </c>
      <c r="D20" s="34">
        <f t="shared" si="0"/>
        <v>2.1632487839015321E-2</v>
      </c>
      <c r="E20" s="221">
        <v>2575</v>
      </c>
      <c r="F20" s="248">
        <v>131887</v>
      </c>
      <c r="G20" s="34">
        <f t="shared" si="1"/>
        <v>1.9524289732877387E-2</v>
      </c>
      <c r="H20" s="221">
        <v>505</v>
      </c>
      <c r="I20" s="248">
        <v>9508</v>
      </c>
      <c r="J20" s="34">
        <f t="shared" si="7"/>
        <v>5.3113167858645352E-2</v>
      </c>
      <c r="K20" s="221">
        <v>43</v>
      </c>
      <c r="L20" s="248">
        <v>661</v>
      </c>
      <c r="M20" s="34">
        <f t="shared" si="2"/>
        <v>6.5052950075642962E-2</v>
      </c>
      <c r="N20" s="221">
        <v>69</v>
      </c>
      <c r="O20" s="248">
        <v>640</v>
      </c>
      <c r="P20" s="34">
        <f t="shared" si="4"/>
        <v>0.10781250000000001</v>
      </c>
      <c r="Q20" s="221">
        <v>330</v>
      </c>
      <c r="R20" s="248">
        <v>2124</v>
      </c>
      <c r="S20" s="34">
        <f t="shared" si="6"/>
        <v>0.15536723163841809</v>
      </c>
      <c r="T20" s="221">
        <f t="shared" si="5"/>
        <v>6675</v>
      </c>
      <c r="U20" s="248">
        <f t="shared" si="5"/>
        <v>290573</v>
      </c>
      <c r="V20" s="34">
        <f t="shared" si="3"/>
        <v>2.2971852167957794E-2</v>
      </c>
    </row>
    <row r="21" spans="1:24" s="172" customFormat="1">
      <c r="A21" s="314">
        <v>2013</v>
      </c>
      <c r="B21" s="221">
        <v>3161</v>
      </c>
      <c r="C21" s="248">
        <v>154205</v>
      </c>
      <c r="D21" s="34">
        <f t="shared" si="0"/>
        <v>2.0498686813008659E-2</v>
      </c>
      <c r="E21" s="221">
        <v>2239</v>
      </c>
      <c r="F21" s="248">
        <v>151149</v>
      </c>
      <c r="G21" s="34">
        <f t="shared" si="1"/>
        <v>1.481319757325553E-2</v>
      </c>
      <c r="H21" s="221">
        <v>366</v>
      </c>
      <c r="I21" s="248">
        <v>8796</v>
      </c>
      <c r="J21" s="34">
        <f t="shared" si="7"/>
        <v>4.1609822646657572E-2</v>
      </c>
      <c r="K21" s="221">
        <v>37</v>
      </c>
      <c r="L21" s="248">
        <v>663</v>
      </c>
      <c r="M21" s="34">
        <f t="shared" si="2"/>
        <v>5.5806938159879339E-2</v>
      </c>
      <c r="N21" s="221">
        <v>47</v>
      </c>
      <c r="O21" s="248">
        <v>535</v>
      </c>
      <c r="P21" s="34">
        <f t="shared" si="4"/>
        <v>8.7850467289719625E-2</v>
      </c>
      <c r="Q21" s="221">
        <v>261</v>
      </c>
      <c r="R21" s="248">
        <v>1840</v>
      </c>
      <c r="S21" s="34">
        <f t="shared" si="6"/>
        <v>0.14184782608695654</v>
      </c>
      <c r="T21" s="221">
        <f t="shared" si="5"/>
        <v>6111</v>
      </c>
      <c r="U21" s="248">
        <f t="shared" si="5"/>
        <v>317188</v>
      </c>
      <c r="V21" s="34">
        <f t="shared" si="3"/>
        <v>1.9266176526224196E-2</v>
      </c>
    </row>
    <row r="22" spans="1:24" s="172" customFormat="1">
      <c r="A22" s="314">
        <v>2014</v>
      </c>
      <c r="B22" s="221">
        <v>3165</v>
      </c>
      <c r="C22" s="248">
        <v>143081</v>
      </c>
      <c r="D22" s="34">
        <f t="shared" si="0"/>
        <v>2.2120337431245238E-2</v>
      </c>
      <c r="E22" s="221">
        <v>3132</v>
      </c>
      <c r="F22" s="248">
        <v>179439</v>
      </c>
      <c r="G22" s="34">
        <f t="shared" si="1"/>
        <v>1.7454399545249362E-2</v>
      </c>
      <c r="H22" s="221">
        <v>292</v>
      </c>
      <c r="I22" s="248">
        <v>10327</v>
      </c>
      <c r="J22" s="34">
        <f t="shared" si="7"/>
        <v>2.8275394596688291E-2</v>
      </c>
      <c r="K22" s="221">
        <v>73</v>
      </c>
      <c r="L22" s="248">
        <v>1495</v>
      </c>
      <c r="M22" s="34">
        <f t="shared" si="2"/>
        <v>4.882943143812709E-2</v>
      </c>
      <c r="N22" s="221">
        <v>59</v>
      </c>
      <c r="O22" s="248">
        <v>1224</v>
      </c>
      <c r="P22" s="34">
        <f t="shared" si="4"/>
        <v>4.820261437908497E-2</v>
      </c>
      <c r="Q22" s="221">
        <v>221</v>
      </c>
      <c r="R22" s="248">
        <v>1880</v>
      </c>
      <c r="S22" s="34">
        <f t="shared" si="6"/>
        <v>0.11755319148936171</v>
      </c>
      <c r="T22" s="221">
        <f t="shared" si="5"/>
        <v>6942</v>
      </c>
      <c r="U22" s="248">
        <f t="shared" si="5"/>
        <v>337446</v>
      </c>
      <c r="V22" s="34">
        <f t="shared" si="3"/>
        <v>2.0572180437758929E-2</v>
      </c>
    </row>
    <row r="23" spans="1:24" s="172" customFormat="1">
      <c r="A23" s="314">
        <v>2015</v>
      </c>
      <c r="B23" s="221">
        <v>2162</v>
      </c>
      <c r="C23" s="248">
        <v>146071</v>
      </c>
      <c r="D23" s="34">
        <f t="shared" si="0"/>
        <v>1.4801021421089744E-2</v>
      </c>
      <c r="E23" s="221">
        <v>2034</v>
      </c>
      <c r="F23" s="248">
        <v>206710</v>
      </c>
      <c r="G23" s="34">
        <f t="shared" si="1"/>
        <v>9.8398722848435007E-3</v>
      </c>
      <c r="H23" s="221">
        <v>357</v>
      </c>
      <c r="I23" s="248">
        <v>15701</v>
      </c>
      <c r="J23" s="34">
        <f t="shared" si="7"/>
        <v>2.2737405260811413E-2</v>
      </c>
      <c r="K23" s="221">
        <v>45</v>
      </c>
      <c r="L23" s="248">
        <v>841</v>
      </c>
      <c r="M23" s="34">
        <f t="shared" si="2"/>
        <v>5.3507728894173601E-2</v>
      </c>
      <c r="N23" s="221">
        <v>48</v>
      </c>
      <c r="O23" s="248">
        <v>1225</v>
      </c>
      <c r="P23" s="34">
        <f t="shared" si="4"/>
        <v>3.9183673469387753E-2</v>
      </c>
      <c r="Q23" s="221">
        <v>287</v>
      </c>
      <c r="R23" s="248">
        <v>3776</v>
      </c>
      <c r="S23" s="34">
        <f t="shared" si="6"/>
        <v>7.6006355932203395E-2</v>
      </c>
      <c r="T23" s="221">
        <f t="shared" si="5"/>
        <v>4933</v>
      </c>
      <c r="U23" s="248">
        <f t="shared" si="5"/>
        <v>374324</v>
      </c>
      <c r="V23" s="34">
        <f t="shared" si="3"/>
        <v>1.3178422970474776E-2</v>
      </c>
    </row>
    <row r="24" spans="1:24" s="172" customFormat="1">
      <c r="A24" s="314">
        <v>2016</v>
      </c>
      <c r="B24" s="221">
        <v>1275</v>
      </c>
      <c r="C24" s="248">
        <v>121137</v>
      </c>
      <c r="D24" s="34">
        <f t="shared" si="0"/>
        <v>1.0525273037965278E-2</v>
      </c>
      <c r="E24" s="221">
        <v>1597</v>
      </c>
      <c r="F24" s="248">
        <v>204348</v>
      </c>
      <c r="G24" s="34">
        <f t="shared" si="1"/>
        <v>7.8150997318300157E-3</v>
      </c>
      <c r="H24" s="221">
        <v>206</v>
      </c>
      <c r="I24" s="248">
        <v>13384</v>
      </c>
      <c r="J24" s="34">
        <f t="shared" si="7"/>
        <v>1.5391512253436939E-2</v>
      </c>
      <c r="K24" s="221">
        <v>7</v>
      </c>
      <c r="L24" s="248">
        <v>128</v>
      </c>
      <c r="M24" s="34">
        <f t="shared" si="2"/>
        <v>5.46875E-2</v>
      </c>
      <c r="N24" s="221">
        <v>38</v>
      </c>
      <c r="O24" s="248">
        <v>753</v>
      </c>
      <c r="P24" s="34">
        <f t="shared" si="4"/>
        <v>5.0464807436918988E-2</v>
      </c>
      <c r="Q24" s="221">
        <v>157</v>
      </c>
      <c r="R24" s="248">
        <v>2843</v>
      </c>
      <c r="S24" s="34">
        <f t="shared" si="6"/>
        <v>5.5223355610270843E-2</v>
      </c>
      <c r="T24" s="221">
        <f t="shared" si="5"/>
        <v>3280</v>
      </c>
      <c r="U24" s="248">
        <f t="shared" si="5"/>
        <v>342593</v>
      </c>
      <c r="V24" s="34">
        <f t="shared" si="3"/>
        <v>9.5740426687060155E-3</v>
      </c>
    </row>
    <row r="25" spans="1:24" s="172" customFormat="1">
      <c r="A25" s="314">
        <v>2017</v>
      </c>
      <c r="B25" s="221">
        <v>631</v>
      </c>
      <c r="C25" s="248">
        <v>26775</v>
      </c>
      <c r="D25" s="34">
        <f t="shared" si="0"/>
        <v>2.3566760037348273E-2</v>
      </c>
      <c r="E25" s="221">
        <v>756</v>
      </c>
      <c r="F25" s="248">
        <v>39733</v>
      </c>
      <c r="G25" s="34">
        <f t="shared" si="1"/>
        <v>1.9027005260111241E-2</v>
      </c>
      <c r="H25" s="221">
        <v>43</v>
      </c>
      <c r="I25" s="248">
        <v>1007</v>
      </c>
      <c r="J25" s="34">
        <f t="shared" si="7"/>
        <v>4.2701092353525323E-2</v>
      </c>
      <c r="K25" s="221">
        <v>1</v>
      </c>
      <c r="L25" s="248">
        <v>25</v>
      </c>
      <c r="M25" s="34">
        <f t="shared" si="2"/>
        <v>0.04</v>
      </c>
      <c r="N25" s="221">
        <v>1</v>
      </c>
      <c r="O25" s="248">
        <v>20</v>
      </c>
      <c r="P25" s="34">
        <f t="shared" si="4"/>
        <v>0.05</v>
      </c>
      <c r="Q25" s="221">
        <v>18</v>
      </c>
      <c r="R25" s="248">
        <v>250</v>
      </c>
      <c r="S25" s="34">
        <f t="shared" si="6"/>
        <v>7.1999999999999995E-2</v>
      </c>
      <c r="T25" s="221">
        <f t="shared" si="5"/>
        <v>1450</v>
      </c>
      <c r="U25" s="248">
        <f t="shared" si="5"/>
        <v>67810</v>
      </c>
      <c r="V25" s="34">
        <f t="shared" si="3"/>
        <v>2.138327680283144E-2</v>
      </c>
    </row>
    <row r="26" spans="1:24" s="172" customFormat="1" ht="13.5" thickBot="1">
      <c r="A26" s="314">
        <v>2018</v>
      </c>
      <c r="B26" s="237">
        <v>59</v>
      </c>
      <c r="C26" s="250">
        <v>319</v>
      </c>
      <c r="D26" s="41">
        <f t="shared" si="0"/>
        <v>0.18495297805642633</v>
      </c>
      <c r="E26" s="237">
        <v>116</v>
      </c>
      <c r="F26" s="250">
        <v>443</v>
      </c>
      <c r="G26" s="41">
        <f t="shared" si="1"/>
        <v>0.26185101580135439</v>
      </c>
      <c r="H26" s="237">
        <v>6</v>
      </c>
      <c r="I26" s="250">
        <v>16</v>
      </c>
      <c r="J26" s="41">
        <f t="shared" si="7"/>
        <v>0.375</v>
      </c>
      <c r="K26" s="237">
        <v>1</v>
      </c>
      <c r="L26" s="250">
        <v>2</v>
      </c>
      <c r="M26" s="41">
        <f t="shared" si="2"/>
        <v>0.5</v>
      </c>
      <c r="N26" s="237"/>
      <c r="O26" s="250"/>
      <c r="P26" s="41"/>
      <c r="Q26" s="237">
        <v>0</v>
      </c>
      <c r="R26" s="250">
        <v>4</v>
      </c>
      <c r="S26" s="41">
        <f t="shared" si="6"/>
        <v>0</v>
      </c>
      <c r="T26" s="237">
        <f t="shared" si="5"/>
        <v>182</v>
      </c>
      <c r="U26" s="250">
        <f t="shared" si="5"/>
        <v>784</v>
      </c>
      <c r="V26" s="41">
        <f t="shared" si="3"/>
        <v>0.23214285714285715</v>
      </c>
    </row>
    <row r="27" spans="1:24" s="172" customFormat="1" ht="13.5" thickBot="1">
      <c r="A27" s="35" t="s">
        <v>6</v>
      </c>
      <c r="B27" s="115">
        <f>SUM(B11:B26)</f>
        <v>61557</v>
      </c>
      <c r="C27" s="161">
        <f>SUM(C11:C26)</f>
        <v>1703622</v>
      </c>
      <c r="D27" s="42">
        <f>B27/C27</f>
        <v>3.6133015422435258E-2</v>
      </c>
      <c r="E27" s="115">
        <f>SUM(E11:E26)</f>
        <v>61291</v>
      </c>
      <c r="F27" s="161">
        <f>SUM(F11:F26)</f>
        <v>1806297</v>
      </c>
      <c r="G27" s="42">
        <f>E27/F27</f>
        <v>3.3931850631429936E-2</v>
      </c>
      <c r="H27" s="115">
        <f>SUM(H11:H26)</f>
        <v>4045</v>
      </c>
      <c r="I27" s="161">
        <f>SUM(I11:I26)</f>
        <v>88071</v>
      </c>
      <c r="J27" s="42">
        <f>H27/I27</f>
        <v>4.5928852857353729E-2</v>
      </c>
      <c r="K27" s="115">
        <f>SUM(K11:K26)</f>
        <v>359</v>
      </c>
      <c r="L27" s="161">
        <f>SUM(L11:L26)</f>
        <v>6068</v>
      </c>
      <c r="M27" s="42">
        <f>K27/L27</f>
        <v>5.9162821357943311E-2</v>
      </c>
      <c r="N27" s="115">
        <f>SUM(N11:N26)</f>
        <v>389</v>
      </c>
      <c r="O27" s="161">
        <f>SUM(O11:O26)</f>
        <v>5348</v>
      </c>
      <c r="P27" s="42">
        <f>N27/O27</f>
        <v>7.2737471952131635E-2</v>
      </c>
      <c r="Q27" s="115">
        <f>SUM(Q11:Q26)</f>
        <v>2066</v>
      </c>
      <c r="R27" s="161">
        <f>SUM(R11:R26)</f>
        <v>21406</v>
      </c>
      <c r="S27" s="42">
        <f>Q27/R27</f>
        <v>9.6514995795571337E-2</v>
      </c>
      <c r="T27" s="115">
        <f>SUM(T11:T26)</f>
        <v>129707</v>
      </c>
      <c r="U27" s="161">
        <f>SUM(U11:U26)</f>
        <v>3630812</v>
      </c>
      <c r="V27" s="42">
        <f>T27/U27</f>
        <v>3.5723964777025087E-2</v>
      </c>
    </row>
    <row r="28" spans="1:24" s="172" customFormat="1">
      <c r="A28" s="414"/>
      <c r="B28" s="334"/>
      <c r="C28" s="334"/>
      <c r="D28" s="415"/>
      <c r="E28" s="334"/>
      <c r="F28" s="334"/>
      <c r="G28" s="415"/>
      <c r="H28" s="334"/>
      <c r="I28" s="334"/>
      <c r="J28" s="415"/>
      <c r="K28" s="334"/>
      <c r="L28" s="334"/>
      <c r="M28" s="415"/>
      <c r="N28" s="334"/>
      <c r="O28" s="334"/>
      <c r="P28" s="415"/>
      <c r="Q28" s="334"/>
      <c r="R28" s="334"/>
      <c r="S28" s="415"/>
      <c r="T28" s="334"/>
      <c r="U28" s="334"/>
      <c r="V28" s="415"/>
    </row>
    <row r="29" spans="1:24" s="172" customFormat="1">
      <c r="A29" s="214"/>
      <c r="B29" s="241"/>
      <c r="C29" s="241"/>
      <c r="D29" s="246"/>
      <c r="E29" s="241"/>
      <c r="F29" s="241"/>
      <c r="G29" s="246"/>
      <c r="H29" s="241"/>
      <c r="I29" s="241"/>
      <c r="J29" s="246"/>
      <c r="K29" s="247"/>
      <c r="L29" s="247"/>
      <c r="M29" s="247"/>
      <c r="N29" s="241"/>
      <c r="O29" s="241"/>
      <c r="P29" s="246"/>
      <c r="Q29" s="241"/>
      <c r="R29" s="241"/>
      <c r="S29" s="246"/>
      <c r="T29" s="381"/>
      <c r="U29" s="381"/>
      <c r="V29" s="382"/>
      <c r="W29" s="241"/>
      <c r="X29" s="241"/>
    </row>
    <row r="31" spans="1:24">
      <c r="Q31" s="229"/>
      <c r="R31" s="229"/>
      <c r="S31" s="229"/>
      <c r="T31" s="229"/>
      <c r="U31" s="229"/>
      <c r="V31" s="229"/>
      <c r="W31" s="229"/>
      <c r="X31" s="229"/>
    </row>
    <row r="32" spans="1:24" ht="12.75" customHeight="1">
      <c r="A32" s="173"/>
      <c r="Q32" s="363"/>
      <c r="R32" s="363"/>
      <c r="S32" s="363"/>
      <c r="T32" s="363"/>
      <c r="U32" s="363"/>
      <c r="V32" s="363"/>
      <c r="W32" s="363"/>
      <c r="X32" s="363"/>
    </row>
    <row r="33" spans="16:16">
      <c r="P33" s="171"/>
    </row>
    <row r="34" spans="16:16">
      <c r="P34" s="171"/>
    </row>
    <row r="35" spans="16:16">
      <c r="P35" s="171"/>
    </row>
    <row r="36" spans="16:16">
      <c r="P36" s="171"/>
    </row>
    <row r="37" spans="16:16">
      <c r="P37" s="171"/>
    </row>
    <row r="38" spans="16:16">
      <c r="P38" s="171"/>
    </row>
    <row r="39" spans="16:16">
      <c r="P39" s="171"/>
    </row>
    <row r="40" spans="16:16">
      <c r="P40" s="171"/>
    </row>
    <row r="41" spans="16:16">
      <c r="P41" s="171"/>
    </row>
    <row r="42" spans="16:16">
      <c r="P42" s="171"/>
    </row>
    <row r="43" spans="16:16">
      <c r="P43" s="171"/>
    </row>
    <row r="44" spans="16:16">
      <c r="P44" s="171"/>
    </row>
    <row r="45" spans="16:16">
      <c r="P45" s="171"/>
    </row>
    <row r="46" spans="16:16">
      <c r="P46" s="171"/>
    </row>
    <row r="47" spans="16:16">
      <c r="P47" s="171"/>
    </row>
    <row r="48" spans="16:16">
      <c r="P48" s="171"/>
    </row>
    <row r="49" spans="16:16">
      <c r="P49" s="171"/>
    </row>
    <row r="50" spans="16:16">
      <c r="P50" s="171"/>
    </row>
    <row r="51" spans="16:16">
      <c r="P51" s="171"/>
    </row>
    <row r="52" spans="16:16">
      <c r="P52" s="171"/>
    </row>
    <row r="53" spans="16:16">
      <c r="P53" s="171"/>
    </row>
    <row r="54" spans="16:16">
      <c r="P54" s="171"/>
    </row>
    <row r="55" spans="16:16" ht="12.75" customHeight="1">
      <c r="P55" s="171"/>
    </row>
    <row r="56" spans="16:16">
      <c r="P56" s="171"/>
    </row>
    <row r="57" spans="16:16">
      <c r="P57" s="171"/>
    </row>
    <row r="58" spans="16:16">
      <c r="P58" s="171"/>
    </row>
    <row r="59" spans="16:16">
      <c r="P59" s="171"/>
    </row>
    <row r="60" spans="16:16">
      <c r="P60" s="171"/>
    </row>
  </sheetData>
  <mergeCells count="10">
    <mergeCell ref="A2:S3"/>
    <mergeCell ref="A5:V7"/>
    <mergeCell ref="N9:P9"/>
    <mergeCell ref="T9:V9"/>
    <mergeCell ref="B9:D9"/>
    <mergeCell ref="Q9:S9"/>
    <mergeCell ref="A9:A10"/>
    <mergeCell ref="K9:M9"/>
    <mergeCell ref="E9:G9"/>
    <mergeCell ref="H9:J9"/>
  </mergeCells>
  <phoneticPr fontId="0" type="noConversion"/>
  <pageMargins left="0.75" right="0.75" top="1" bottom="1" header="0.5" footer="0.5"/>
  <pageSetup scale="39" orientation="portrait" r:id="rId1"/>
  <headerFooter alignWithMargins="0">
    <oddFooter>&amp;C&amp;14B-&amp;P-4</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pageSetUpPr fitToPage="1"/>
  </sheetPr>
  <dimension ref="A1:X72"/>
  <sheetViews>
    <sheetView topLeftCell="F1" zoomScale="90" zoomScaleNormal="90" workbookViewId="0"/>
  </sheetViews>
  <sheetFormatPr defaultColWidth="7.5703125" defaultRowHeight="12.75"/>
  <cols>
    <col min="1" max="1" width="10.28515625" style="292" customWidth="1"/>
    <col min="2" max="2" width="9.42578125" style="364" customWidth="1"/>
    <col min="3" max="3" width="10.5703125" style="364" customWidth="1"/>
    <col min="4" max="4" width="10.7109375" style="364" customWidth="1"/>
    <col min="5" max="5" width="9.42578125" style="364" customWidth="1"/>
    <col min="6" max="6" width="10.7109375" style="364" customWidth="1"/>
    <col min="7" max="7" width="11" style="364" customWidth="1"/>
    <col min="8" max="8" width="9.42578125" style="364" customWidth="1"/>
    <col min="9" max="10" width="10.5703125" style="364" customWidth="1"/>
    <col min="11" max="11" width="9.42578125" style="364" customWidth="1"/>
    <col min="12" max="13" width="10.85546875" style="364" customWidth="1"/>
    <col min="14" max="14" width="9.42578125" style="364" customWidth="1"/>
    <col min="15" max="15" width="10.42578125" style="364" customWidth="1"/>
    <col min="16" max="16" width="10.5703125" style="364" customWidth="1"/>
    <col min="17" max="17" width="9.42578125" style="292" customWidth="1"/>
    <col min="18" max="18" width="11.140625" style="292" customWidth="1"/>
    <col min="19" max="19" width="10.85546875" style="292" customWidth="1"/>
    <col min="20" max="20" width="9.42578125" style="292" customWidth="1"/>
    <col min="21" max="21" width="10.140625" style="292" customWidth="1"/>
    <col min="22" max="22" width="10.85546875" style="292" customWidth="1"/>
    <col min="23" max="16384" width="7.5703125" style="292"/>
  </cols>
  <sheetData>
    <row r="1" spans="1:22" ht="26.25">
      <c r="A1" s="219" t="s">
        <v>355</v>
      </c>
    </row>
    <row r="2" spans="1:22" ht="18" customHeight="1">
      <c r="A2" s="619" t="s">
        <v>196</v>
      </c>
      <c r="B2" s="619"/>
      <c r="C2" s="619"/>
      <c r="D2" s="619"/>
      <c r="E2" s="619"/>
      <c r="F2" s="619"/>
      <c r="G2" s="619"/>
      <c r="H2" s="619"/>
      <c r="I2" s="619"/>
      <c r="J2" s="619"/>
      <c r="K2" s="619"/>
      <c r="L2" s="619"/>
      <c r="M2" s="619"/>
      <c r="N2" s="619"/>
      <c r="O2" s="619"/>
      <c r="P2" s="619"/>
      <c r="Q2" s="619"/>
      <c r="R2" s="619"/>
      <c r="S2" s="619"/>
      <c r="T2" s="619"/>
      <c r="U2" s="619"/>
      <c r="V2" s="619"/>
    </row>
    <row r="3" spans="1:22" ht="18" customHeight="1">
      <c r="A3" s="619"/>
      <c r="B3" s="619"/>
      <c r="C3" s="619"/>
      <c r="D3" s="619"/>
      <c r="E3" s="619"/>
      <c r="F3" s="619"/>
      <c r="G3" s="619"/>
      <c r="H3" s="619"/>
      <c r="I3" s="619"/>
      <c r="J3" s="619"/>
      <c r="K3" s="619"/>
      <c r="L3" s="619"/>
      <c r="M3" s="619"/>
      <c r="N3" s="619"/>
      <c r="O3" s="619"/>
      <c r="P3" s="619"/>
      <c r="Q3" s="619"/>
      <c r="R3" s="619"/>
      <c r="S3" s="619"/>
      <c r="T3" s="619"/>
      <c r="U3" s="619"/>
      <c r="V3" s="619"/>
    </row>
    <row r="4" spans="1:22" ht="14.25">
      <c r="A4" s="12"/>
      <c r="B4" s="11"/>
      <c r="C4" s="11"/>
      <c r="D4" s="11"/>
      <c r="E4" s="11"/>
      <c r="F4" s="11"/>
      <c r="G4" s="11"/>
      <c r="H4" s="11"/>
      <c r="I4" s="11"/>
      <c r="J4" s="11"/>
      <c r="K4" s="11"/>
      <c r="L4" s="11"/>
      <c r="M4" s="11"/>
      <c r="N4" s="11"/>
      <c r="O4" s="11"/>
      <c r="P4" s="11"/>
    </row>
    <row r="5" spans="1:22">
      <c r="A5" s="606" t="s">
        <v>370</v>
      </c>
      <c r="B5" s="606"/>
      <c r="C5" s="606"/>
      <c r="D5" s="606"/>
      <c r="E5" s="606"/>
      <c r="F5" s="606"/>
      <c r="G5" s="606"/>
      <c r="H5" s="606"/>
      <c r="I5" s="606"/>
      <c r="J5" s="606"/>
      <c r="K5" s="606"/>
      <c r="L5" s="606"/>
      <c r="M5" s="606"/>
      <c r="N5" s="606"/>
      <c r="O5" s="606"/>
      <c r="P5" s="606"/>
      <c r="Q5" s="606"/>
      <c r="R5" s="606"/>
      <c r="S5" s="606"/>
      <c r="T5" s="606"/>
      <c r="U5" s="606"/>
      <c r="V5" s="606"/>
    </row>
    <row r="6" spans="1:22">
      <c r="A6" s="606"/>
      <c r="B6" s="606"/>
      <c r="C6" s="606"/>
      <c r="D6" s="606"/>
      <c r="E6" s="606"/>
      <c r="F6" s="606"/>
      <c r="G6" s="606"/>
      <c r="H6" s="606"/>
      <c r="I6" s="606"/>
      <c r="J6" s="606"/>
      <c r="K6" s="606"/>
      <c r="L6" s="606"/>
      <c r="M6" s="606"/>
      <c r="N6" s="606"/>
      <c r="O6" s="606"/>
      <c r="P6" s="606"/>
      <c r="Q6" s="606"/>
      <c r="R6" s="606"/>
      <c r="S6" s="606"/>
      <c r="T6" s="606"/>
      <c r="U6" s="606"/>
      <c r="V6" s="606"/>
    </row>
    <row r="7" spans="1:22" ht="18" customHeight="1">
      <c r="A7" s="606"/>
      <c r="B7" s="606"/>
      <c r="C7" s="606"/>
      <c r="D7" s="606"/>
      <c r="E7" s="606"/>
      <c r="F7" s="606"/>
      <c r="G7" s="606"/>
      <c r="H7" s="606"/>
      <c r="I7" s="606"/>
      <c r="J7" s="606"/>
      <c r="K7" s="606"/>
      <c r="L7" s="606"/>
      <c r="M7" s="606"/>
      <c r="N7" s="606"/>
      <c r="O7" s="606"/>
      <c r="P7" s="606"/>
      <c r="Q7" s="606"/>
      <c r="R7" s="606"/>
      <c r="S7" s="606"/>
      <c r="T7" s="606"/>
      <c r="U7" s="606"/>
      <c r="V7" s="606"/>
    </row>
    <row r="8" spans="1:22" ht="15" thickBot="1">
      <c r="A8" s="1"/>
      <c r="B8" s="11"/>
      <c r="C8" s="11"/>
      <c r="D8" s="11"/>
      <c r="E8" s="11"/>
      <c r="F8" s="11"/>
      <c r="G8" s="11"/>
      <c r="H8" s="11"/>
      <c r="I8" s="11"/>
      <c r="J8" s="11"/>
      <c r="K8" s="11"/>
      <c r="L8" s="11"/>
      <c r="M8" s="11"/>
      <c r="N8" s="11"/>
      <c r="O8" s="11"/>
      <c r="P8" s="11"/>
    </row>
    <row r="9" spans="1:22" ht="13.5" customHeight="1">
      <c r="A9" s="614" t="s">
        <v>7</v>
      </c>
      <c r="B9" s="617" t="s">
        <v>12</v>
      </c>
      <c r="C9" s="593"/>
      <c r="D9" s="594"/>
      <c r="E9" s="617" t="s">
        <v>101</v>
      </c>
      <c r="F9" s="593"/>
      <c r="G9" s="594"/>
      <c r="H9" s="617" t="s">
        <v>103</v>
      </c>
      <c r="I9" s="593"/>
      <c r="J9" s="594"/>
      <c r="K9" s="617" t="s">
        <v>100</v>
      </c>
      <c r="L9" s="593"/>
      <c r="M9" s="594"/>
      <c r="N9" s="617" t="s">
        <v>102</v>
      </c>
      <c r="O9" s="593"/>
      <c r="P9" s="594"/>
      <c r="Q9" s="617" t="s">
        <v>104</v>
      </c>
      <c r="R9" s="593"/>
      <c r="S9" s="594"/>
      <c r="T9" s="617" t="s">
        <v>6</v>
      </c>
      <c r="U9" s="593"/>
      <c r="V9" s="594"/>
    </row>
    <row r="10" spans="1:22" ht="42.75" customHeight="1" thickBot="1">
      <c r="A10" s="620"/>
      <c r="B10" s="225" t="s">
        <v>106</v>
      </c>
      <c r="C10" s="226" t="s">
        <v>127</v>
      </c>
      <c r="D10" s="227" t="s">
        <v>143</v>
      </c>
      <c r="E10" s="225" t="s">
        <v>106</v>
      </c>
      <c r="F10" s="226" t="s">
        <v>127</v>
      </c>
      <c r="G10" s="227" t="s">
        <v>143</v>
      </c>
      <c r="H10" s="225" t="s">
        <v>106</v>
      </c>
      <c r="I10" s="226" t="s">
        <v>127</v>
      </c>
      <c r="J10" s="227" t="s">
        <v>143</v>
      </c>
      <c r="K10" s="225" t="s">
        <v>106</v>
      </c>
      <c r="L10" s="226" t="s">
        <v>127</v>
      </c>
      <c r="M10" s="227" t="s">
        <v>143</v>
      </c>
      <c r="N10" s="225" t="s">
        <v>106</v>
      </c>
      <c r="O10" s="226" t="s">
        <v>127</v>
      </c>
      <c r="P10" s="227" t="s">
        <v>143</v>
      </c>
      <c r="Q10" s="225" t="s">
        <v>106</v>
      </c>
      <c r="R10" s="226" t="s">
        <v>127</v>
      </c>
      <c r="S10" s="227" t="s">
        <v>143</v>
      </c>
      <c r="T10" s="225" t="s">
        <v>106</v>
      </c>
      <c r="U10" s="226" t="s">
        <v>127</v>
      </c>
      <c r="V10" s="227" t="s">
        <v>143</v>
      </c>
    </row>
    <row r="11" spans="1:22" s="368" customFormat="1">
      <c r="A11" s="365">
        <v>2003</v>
      </c>
      <c r="B11" s="366">
        <v>934</v>
      </c>
      <c r="C11" s="367">
        <v>6865</v>
      </c>
      <c r="D11" s="296">
        <f t="shared" ref="D11:D22" si="0">IF(C11=0, "NA", B11/C11)</f>
        <v>0.13605243991260016</v>
      </c>
      <c r="E11" s="366">
        <v>890</v>
      </c>
      <c r="F11" s="367">
        <v>6925</v>
      </c>
      <c r="G11" s="296">
        <f t="shared" ref="G11:G22" si="1">IF(F11=0, "NA", E11/F11)</f>
        <v>0.12851985559566786</v>
      </c>
      <c r="H11" s="366"/>
      <c r="I11" s="367"/>
      <c r="J11" s="296"/>
      <c r="K11" s="366">
        <v>0</v>
      </c>
      <c r="L11" s="367">
        <v>11</v>
      </c>
      <c r="M11" s="296">
        <f t="shared" ref="M11:M22" si="2">IF(L11=0, "NA", K11/L11)</f>
        <v>0</v>
      </c>
      <c r="N11" s="366"/>
      <c r="O11" s="367"/>
      <c r="P11" s="296"/>
      <c r="Q11" s="366"/>
      <c r="R11" s="367"/>
      <c r="S11" s="296"/>
      <c r="T11" s="366">
        <f>SUM(Q11,N11,K11,H11,E11,B11)</f>
        <v>1824</v>
      </c>
      <c r="U11" s="367">
        <f>SUM(R11,O11,L11,I11,F11,C11)</f>
        <v>13801</v>
      </c>
      <c r="V11" s="296">
        <f t="shared" ref="V11:V22" si="3">IF(U11=0, "NA", T11/U11)</f>
        <v>0.13216433591768711</v>
      </c>
    </row>
    <row r="12" spans="1:22" s="368" customFormat="1">
      <c r="A12" s="365">
        <v>2004</v>
      </c>
      <c r="B12" s="369">
        <v>815</v>
      </c>
      <c r="C12" s="370">
        <v>6390</v>
      </c>
      <c r="D12" s="295">
        <f t="shared" si="0"/>
        <v>0.12754303599374023</v>
      </c>
      <c r="E12" s="369">
        <v>914</v>
      </c>
      <c r="F12" s="370">
        <v>7549</v>
      </c>
      <c r="G12" s="295">
        <f t="shared" si="1"/>
        <v>0.1210756391575043</v>
      </c>
      <c r="H12" s="369"/>
      <c r="I12" s="370"/>
      <c r="J12" s="295"/>
      <c r="K12" s="369">
        <v>1</v>
      </c>
      <c r="L12" s="370">
        <v>10</v>
      </c>
      <c r="M12" s="295">
        <f t="shared" si="2"/>
        <v>0.1</v>
      </c>
      <c r="N12" s="369"/>
      <c r="O12" s="370"/>
      <c r="P12" s="295"/>
      <c r="Q12" s="369"/>
      <c r="R12" s="370"/>
      <c r="S12" s="295"/>
      <c r="T12" s="369">
        <f t="shared" ref="T12:T26" si="4">SUM(Q12,N12,K12,H12,E12,B12)</f>
        <v>1730</v>
      </c>
      <c r="U12" s="370">
        <f t="shared" ref="U12:U26" si="5">SUM(R12,O12,L12,I12,F12,C12)</f>
        <v>13949</v>
      </c>
      <c r="V12" s="295">
        <f t="shared" si="3"/>
        <v>0.12402322747150334</v>
      </c>
    </row>
    <row r="13" spans="1:22" s="368" customFormat="1">
      <c r="A13" s="365">
        <v>2005</v>
      </c>
      <c r="B13" s="369">
        <v>724</v>
      </c>
      <c r="C13" s="370">
        <v>6283</v>
      </c>
      <c r="D13" s="295">
        <f t="shared" si="0"/>
        <v>0.11523157727200382</v>
      </c>
      <c r="E13" s="369">
        <v>872</v>
      </c>
      <c r="F13" s="370">
        <v>7087</v>
      </c>
      <c r="G13" s="295">
        <f t="shared" si="1"/>
        <v>0.12304218992521518</v>
      </c>
      <c r="H13" s="369"/>
      <c r="I13" s="370"/>
      <c r="J13" s="295"/>
      <c r="K13" s="369">
        <v>0</v>
      </c>
      <c r="L13" s="370">
        <v>8</v>
      </c>
      <c r="M13" s="295">
        <f t="shared" si="2"/>
        <v>0</v>
      </c>
      <c r="N13" s="369"/>
      <c r="O13" s="370"/>
      <c r="P13" s="295"/>
      <c r="Q13" s="369"/>
      <c r="R13" s="370"/>
      <c r="S13" s="295"/>
      <c r="T13" s="369">
        <f t="shared" si="4"/>
        <v>1596</v>
      </c>
      <c r="U13" s="370">
        <f t="shared" si="5"/>
        <v>13378</v>
      </c>
      <c r="V13" s="295">
        <f t="shared" si="3"/>
        <v>0.11930034384810884</v>
      </c>
    </row>
    <row r="14" spans="1:22" s="368" customFormat="1">
      <c r="A14" s="365">
        <v>2006</v>
      </c>
      <c r="B14" s="369">
        <v>679</v>
      </c>
      <c r="C14" s="370">
        <v>5823</v>
      </c>
      <c r="D14" s="295">
        <f t="shared" si="0"/>
        <v>0.11660656019234072</v>
      </c>
      <c r="E14" s="369">
        <v>632</v>
      </c>
      <c r="F14" s="370">
        <v>5804</v>
      </c>
      <c r="G14" s="295">
        <f t="shared" si="1"/>
        <v>0.10889042039972432</v>
      </c>
      <c r="H14" s="369"/>
      <c r="I14" s="370"/>
      <c r="J14" s="295"/>
      <c r="K14" s="369">
        <v>2</v>
      </c>
      <c r="L14" s="370">
        <v>10</v>
      </c>
      <c r="M14" s="295">
        <f t="shared" si="2"/>
        <v>0.2</v>
      </c>
      <c r="N14" s="369"/>
      <c r="O14" s="370"/>
      <c r="P14" s="295"/>
      <c r="Q14" s="369"/>
      <c r="R14" s="370"/>
      <c r="S14" s="295"/>
      <c r="T14" s="369">
        <f t="shared" si="4"/>
        <v>1313</v>
      </c>
      <c r="U14" s="370">
        <f t="shared" si="5"/>
        <v>11637</v>
      </c>
      <c r="V14" s="295">
        <f t="shared" si="3"/>
        <v>0.11282976712211051</v>
      </c>
    </row>
    <row r="15" spans="1:22" s="368" customFormat="1">
      <c r="A15" s="365">
        <v>2007</v>
      </c>
      <c r="B15" s="369">
        <v>478</v>
      </c>
      <c r="C15" s="370">
        <v>4967</v>
      </c>
      <c r="D15" s="295">
        <f t="shared" si="0"/>
        <v>9.6235152003221261E-2</v>
      </c>
      <c r="E15" s="369">
        <v>504</v>
      </c>
      <c r="F15" s="370">
        <v>4799</v>
      </c>
      <c r="G15" s="295">
        <f t="shared" si="1"/>
        <v>0.1050218795582413</v>
      </c>
      <c r="H15" s="369"/>
      <c r="I15" s="370"/>
      <c r="J15" s="295"/>
      <c r="K15" s="369">
        <v>0</v>
      </c>
      <c r="L15" s="370">
        <v>1</v>
      </c>
      <c r="M15" s="295">
        <f t="shared" si="2"/>
        <v>0</v>
      </c>
      <c r="N15" s="369">
        <v>0</v>
      </c>
      <c r="O15" s="370">
        <v>4</v>
      </c>
      <c r="P15" s="295">
        <f t="shared" ref="P15:P22" si="6">IF(O15=0, "NA", N15/O15)</f>
        <v>0</v>
      </c>
      <c r="Q15" s="369">
        <v>6</v>
      </c>
      <c r="R15" s="370">
        <v>140</v>
      </c>
      <c r="S15" s="295">
        <f t="shared" ref="S15:S22" si="7">IF(R15=0, "NA", Q15/R15)</f>
        <v>4.2857142857142858E-2</v>
      </c>
      <c r="T15" s="369">
        <f t="shared" si="4"/>
        <v>988</v>
      </c>
      <c r="U15" s="370">
        <f t="shared" si="5"/>
        <v>9911</v>
      </c>
      <c r="V15" s="295">
        <f t="shared" si="3"/>
        <v>9.9687216224397135E-2</v>
      </c>
    </row>
    <row r="16" spans="1:22" s="368" customFormat="1">
      <c r="A16" s="365">
        <v>2008</v>
      </c>
      <c r="B16" s="369">
        <v>472</v>
      </c>
      <c r="C16" s="370">
        <v>4349</v>
      </c>
      <c r="D16" s="295">
        <f t="shared" si="0"/>
        <v>0.10853069671188779</v>
      </c>
      <c r="E16" s="369">
        <v>427</v>
      </c>
      <c r="F16" s="370">
        <v>4183</v>
      </c>
      <c r="G16" s="295">
        <f t="shared" si="1"/>
        <v>0.10207984699976094</v>
      </c>
      <c r="H16" s="369">
        <v>61</v>
      </c>
      <c r="I16" s="370">
        <v>617</v>
      </c>
      <c r="J16" s="295">
        <f t="shared" ref="J16:J25" si="8">IF(I16=0, "NA", H16/I16)</f>
        <v>9.8865478119935166E-2</v>
      </c>
      <c r="K16" s="369">
        <v>0</v>
      </c>
      <c r="L16" s="370">
        <v>3</v>
      </c>
      <c r="M16" s="295">
        <f t="shared" si="2"/>
        <v>0</v>
      </c>
      <c r="N16" s="369">
        <v>0</v>
      </c>
      <c r="O16" s="370">
        <v>1</v>
      </c>
      <c r="P16" s="295">
        <f t="shared" si="6"/>
        <v>0</v>
      </c>
      <c r="Q16" s="369">
        <v>40</v>
      </c>
      <c r="R16" s="370">
        <v>205</v>
      </c>
      <c r="S16" s="295">
        <f t="shared" si="7"/>
        <v>0.1951219512195122</v>
      </c>
      <c r="T16" s="369">
        <f t="shared" si="4"/>
        <v>1000</v>
      </c>
      <c r="U16" s="370">
        <f t="shared" si="5"/>
        <v>9358</v>
      </c>
      <c r="V16" s="295">
        <f t="shared" si="3"/>
        <v>0.10686044026501389</v>
      </c>
    </row>
    <row r="17" spans="1:24" s="368" customFormat="1">
      <c r="A17" s="365">
        <v>2009</v>
      </c>
      <c r="B17" s="369">
        <v>346</v>
      </c>
      <c r="C17" s="370">
        <v>3184</v>
      </c>
      <c r="D17" s="295">
        <f t="shared" si="0"/>
        <v>0.10866834170854271</v>
      </c>
      <c r="E17" s="369">
        <v>238</v>
      </c>
      <c r="F17" s="370">
        <v>2400</v>
      </c>
      <c r="G17" s="295">
        <f t="shared" si="1"/>
        <v>9.9166666666666667E-2</v>
      </c>
      <c r="H17" s="369">
        <v>60</v>
      </c>
      <c r="I17" s="370">
        <v>430</v>
      </c>
      <c r="J17" s="295">
        <f t="shared" si="8"/>
        <v>0.13953488372093023</v>
      </c>
      <c r="K17" s="369">
        <v>3</v>
      </c>
      <c r="L17" s="370">
        <v>15</v>
      </c>
      <c r="M17" s="295">
        <f t="shared" si="2"/>
        <v>0.2</v>
      </c>
      <c r="N17" s="369">
        <v>4</v>
      </c>
      <c r="O17" s="370">
        <v>16</v>
      </c>
      <c r="P17" s="295">
        <f t="shared" si="6"/>
        <v>0.25</v>
      </c>
      <c r="Q17" s="369">
        <v>3</v>
      </c>
      <c r="R17" s="370">
        <v>66</v>
      </c>
      <c r="S17" s="295">
        <f t="shared" si="7"/>
        <v>4.5454545454545456E-2</v>
      </c>
      <c r="T17" s="369">
        <f t="shared" si="4"/>
        <v>654</v>
      </c>
      <c r="U17" s="370">
        <f t="shared" si="5"/>
        <v>6111</v>
      </c>
      <c r="V17" s="295">
        <f t="shared" si="3"/>
        <v>0.10702012763868433</v>
      </c>
    </row>
    <row r="18" spans="1:24" s="368" customFormat="1">
      <c r="A18" s="365">
        <v>2010</v>
      </c>
      <c r="B18" s="369">
        <v>350</v>
      </c>
      <c r="C18" s="370">
        <v>3143</v>
      </c>
      <c r="D18" s="295">
        <f t="shared" si="0"/>
        <v>0.111358574610245</v>
      </c>
      <c r="E18" s="369">
        <v>282</v>
      </c>
      <c r="F18" s="370">
        <v>2790</v>
      </c>
      <c r="G18" s="295">
        <f t="shared" si="1"/>
        <v>0.1010752688172043</v>
      </c>
      <c r="H18" s="369">
        <v>47</v>
      </c>
      <c r="I18" s="370">
        <v>407</v>
      </c>
      <c r="J18" s="295">
        <f t="shared" si="8"/>
        <v>0.11547911547911548</v>
      </c>
      <c r="K18" s="369">
        <v>14</v>
      </c>
      <c r="L18" s="370">
        <v>49</v>
      </c>
      <c r="M18" s="295">
        <f t="shared" si="2"/>
        <v>0.2857142857142857</v>
      </c>
      <c r="N18" s="369">
        <v>10</v>
      </c>
      <c r="O18" s="370">
        <v>40</v>
      </c>
      <c r="P18" s="295">
        <f t="shared" si="6"/>
        <v>0.25</v>
      </c>
      <c r="Q18" s="369">
        <v>9</v>
      </c>
      <c r="R18" s="370">
        <v>76</v>
      </c>
      <c r="S18" s="295">
        <f t="shared" si="7"/>
        <v>0.11842105263157894</v>
      </c>
      <c r="T18" s="369">
        <f t="shared" si="4"/>
        <v>712</v>
      </c>
      <c r="U18" s="370">
        <f t="shared" si="5"/>
        <v>6505</v>
      </c>
      <c r="V18" s="295">
        <f t="shared" si="3"/>
        <v>0.1094542659492698</v>
      </c>
    </row>
    <row r="19" spans="1:24" s="368" customFormat="1">
      <c r="A19" s="365">
        <v>2011</v>
      </c>
      <c r="B19" s="369">
        <v>253</v>
      </c>
      <c r="C19" s="370">
        <v>2638</v>
      </c>
      <c r="D19" s="295">
        <f t="shared" si="0"/>
        <v>9.5905989385898407E-2</v>
      </c>
      <c r="E19" s="369">
        <v>226</v>
      </c>
      <c r="F19" s="370">
        <v>2847</v>
      </c>
      <c r="G19" s="295">
        <f t="shared" si="1"/>
        <v>7.9381805409202671E-2</v>
      </c>
      <c r="H19" s="369">
        <v>68</v>
      </c>
      <c r="I19" s="370">
        <v>516</v>
      </c>
      <c r="J19" s="295">
        <f t="shared" si="8"/>
        <v>0.13178294573643412</v>
      </c>
      <c r="K19" s="369">
        <v>10</v>
      </c>
      <c r="L19" s="370">
        <v>35</v>
      </c>
      <c r="M19" s="295">
        <f t="shared" si="2"/>
        <v>0.2857142857142857</v>
      </c>
      <c r="N19" s="369">
        <v>10</v>
      </c>
      <c r="O19" s="370">
        <v>35</v>
      </c>
      <c r="P19" s="295">
        <f t="shared" si="6"/>
        <v>0.2857142857142857</v>
      </c>
      <c r="Q19" s="369">
        <v>82</v>
      </c>
      <c r="R19" s="370">
        <v>356</v>
      </c>
      <c r="S19" s="295">
        <f t="shared" si="7"/>
        <v>0.2303370786516854</v>
      </c>
      <c r="T19" s="369">
        <f t="shared" si="4"/>
        <v>649</v>
      </c>
      <c r="U19" s="370">
        <f t="shared" si="5"/>
        <v>6427</v>
      </c>
      <c r="V19" s="295">
        <f t="shared" si="3"/>
        <v>0.1009802396141279</v>
      </c>
    </row>
    <row r="20" spans="1:24" s="368" customFormat="1">
      <c r="A20" s="365">
        <v>2012</v>
      </c>
      <c r="B20" s="369">
        <v>323</v>
      </c>
      <c r="C20" s="370">
        <v>2955</v>
      </c>
      <c r="D20" s="295">
        <f t="shared" si="0"/>
        <v>0.1093062605752961</v>
      </c>
      <c r="E20" s="369">
        <v>190</v>
      </c>
      <c r="F20" s="370">
        <v>2320</v>
      </c>
      <c r="G20" s="295">
        <f t="shared" si="1"/>
        <v>8.1896551724137928E-2</v>
      </c>
      <c r="H20" s="369">
        <v>64</v>
      </c>
      <c r="I20" s="370">
        <v>448</v>
      </c>
      <c r="J20" s="295">
        <f t="shared" si="8"/>
        <v>0.14285714285714285</v>
      </c>
      <c r="K20" s="369">
        <v>9</v>
      </c>
      <c r="L20" s="370">
        <v>32</v>
      </c>
      <c r="M20" s="295">
        <f t="shared" si="2"/>
        <v>0.28125</v>
      </c>
      <c r="N20" s="369">
        <v>19</v>
      </c>
      <c r="O20" s="370">
        <v>67</v>
      </c>
      <c r="P20" s="295">
        <f t="shared" si="6"/>
        <v>0.28358208955223879</v>
      </c>
      <c r="Q20" s="369">
        <v>57</v>
      </c>
      <c r="R20" s="370">
        <v>284</v>
      </c>
      <c r="S20" s="295">
        <f t="shared" si="7"/>
        <v>0.20070422535211269</v>
      </c>
      <c r="T20" s="369">
        <f t="shared" si="4"/>
        <v>662</v>
      </c>
      <c r="U20" s="370">
        <f t="shared" si="5"/>
        <v>6106</v>
      </c>
      <c r="V20" s="295">
        <f t="shared" si="3"/>
        <v>0.10841794955781199</v>
      </c>
    </row>
    <row r="21" spans="1:24" s="368" customFormat="1">
      <c r="A21" s="365">
        <v>2013</v>
      </c>
      <c r="B21" s="369">
        <v>299</v>
      </c>
      <c r="C21" s="370">
        <v>2844</v>
      </c>
      <c r="D21" s="295">
        <f t="shared" si="0"/>
        <v>0.10513361462728552</v>
      </c>
      <c r="E21" s="369">
        <v>158</v>
      </c>
      <c r="F21" s="370">
        <v>2055</v>
      </c>
      <c r="G21" s="295">
        <f t="shared" si="1"/>
        <v>7.6885644768856454E-2</v>
      </c>
      <c r="H21" s="369">
        <v>42</v>
      </c>
      <c r="I21" s="370">
        <v>312</v>
      </c>
      <c r="J21" s="295">
        <f t="shared" si="8"/>
        <v>0.13461538461538461</v>
      </c>
      <c r="K21" s="369">
        <v>5</v>
      </c>
      <c r="L21" s="370">
        <v>28</v>
      </c>
      <c r="M21" s="295">
        <f t="shared" si="2"/>
        <v>0.17857142857142858</v>
      </c>
      <c r="N21" s="369">
        <v>17</v>
      </c>
      <c r="O21" s="370">
        <v>50</v>
      </c>
      <c r="P21" s="295">
        <f t="shared" si="6"/>
        <v>0.34</v>
      </c>
      <c r="Q21" s="369">
        <v>75</v>
      </c>
      <c r="R21" s="370">
        <v>258</v>
      </c>
      <c r="S21" s="295">
        <f t="shared" si="7"/>
        <v>0.29069767441860467</v>
      </c>
      <c r="T21" s="369">
        <f t="shared" si="4"/>
        <v>596</v>
      </c>
      <c r="U21" s="370">
        <f t="shared" si="5"/>
        <v>5547</v>
      </c>
      <c r="V21" s="295">
        <f t="shared" si="3"/>
        <v>0.1074454660176672</v>
      </c>
    </row>
    <row r="22" spans="1:24" s="368" customFormat="1">
      <c r="A22" s="365">
        <v>2014</v>
      </c>
      <c r="B22" s="369">
        <v>274</v>
      </c>
      <c r="C22" s="370">
        <v>2687</v>
      </c>
      <c r="D22" s="295">
        <f t="shared" si="0"/>
        <v>0.10197245999255676</v>
      </c>
      <c r="E22" s="369">
        <v>182</v>
      </c>
      <c r="F22" s="370">
        <v>2627</v>
      </c>
      <c r="G22" s="295">
        <f t="shared" si="1"/>
        <v>6.9280548153787591E-2</v>
      </c>
      <c r="H22" s="369">
        <v>28</v>
      </c>
      <c r="I22" s="370">
        <v>274</v>
      </c>
      <c r="J22" s="295">
        <f t="shared" si="8"/>
        <v>0.10218978102189781</v>
      </c>
      <c r="K22" s="369">
        <v>5</v>
      </c>
      <c r="L22" s="370">
        <v>41</v>
      </c>
      <c r="M22" s="295">
        <f t="shared" si="2"/>
        <v>0.12195121951219512</v>
      </c>
      <c r="N22" s="369">
        <v>10</v>
      </c>
      <c r="O22" s="370">
        <v>54</v>
      </c>
      <c r="P22" s="295">
        <f t="shared" si="6"/>
        <v>0.18518518518518517</v>
      </c>
      <c r="Q22" s="369">
        <v>54</v>
      </c>
      <c r="R22" s="370">
        <v>178</v>
      </c>
      <c r="S22" s="295">
        <f t="shared" si="7"/>
        <v>0.30337078651685395</v>
      </c>
      <c r="T22" s="369">
        <f t="shared" si="4"/>
        <v>553</v>
      </c>
      <c r="U22" s="370">
        <f t="shared" si="5"/>
        <v>5861</v>
      </c>
      <c r="V22" s="295">
        <f t="shared" si="3"/>
        <v>9.4352499573451626E-2</v>
      </c>
    </row>
    <row r="23" spans="1:24" s="368" customFormat="1">
      <c r="A23" s="365">
        <v>2015</v>
      </c>
      <c r="B23" s="369">
        <v>161</v>
      </c>
      <c r="C23" s="370">
        <v>1738</v>
      </c>
      <c r="D23" s="295">
        <f>IF(C23=0, "NA", B23/C23)</f>
        <v>9.2635212888377449E-2</v>
      </c>
      <c r="E23" s="369">
        <v>142</v>
      </c>
      <c r="F23" s="370">
        <v>1664</v>
      </c>
      <c r="G23" s="295">
        <f>IF(F23=0, "NA", E23/F23)</f>
        <v>8.5336538461538464E-2</v>
      </c>
      <c r="H23" s="369">
        <v>39</v>
      </c>
      <c r="I23" s="370">
        <v>311</v>
      </c>
      <c r="J23" s="295">
        <f t="shared" si="8"/>
        <v>0.12540192926045016</v>
      </c>
      <c r="K23" s="369">
        <v>8</v>
      </c>
      <c r="L23" s="370">
        <v>33</v>
      </c>
      <c r="M23" s="295">
        <f>IF(L23=0, "NA", K23/L23)</f>
        <v>0.24242424242424243</v>
      </c>
      <c r="N23" s="369">
        <v>4</v>
      </c>
      <c r="O23" s="370">
        <v>42</v>
      </c>
      <c r="P23" s="295">
        <f>IF(O23=0, "NA", N23/O23)</f>
        <v>9.5238095238095233E-2</v>
      </c>
      <c r="Q23" s="369">
        <v>51</v>
      </c>
      <c r="R23" s="370">
        <v>226</v>
      </c>
      <c r="S23" s="295">
        <f>IF(R23=0, "NA", Q23/R23)</f>
        <v>0.22566371681415928</v>
      </c>
      <c r="T23" s="369">
        <f t="shared" si="4"/>
        <v>405</v>
      </c>
      <c r="U23" s="370">
        <f t="shared" si="5"/>
        <v>4014</v>
      </c>
      <c r="V23" s="295">
        <f>IF(U23=0, "NA", T23/U23)</f>
        <v>0.10089686098654709</v>
      </c>
    </row>
    <row r="24" spans="1:24" s="368" customFormat="1">
      <c r="A24" s="365">
        <v>2016</v>
      </c>
      <c r="B24" s="369">
        <v>111</v>
      </c>
      <c r="C24" s="370">
        <v>1149</v>
      </c>
      <c r="D24" s="295">
        <f>IF(C24=0, "NA", B24/C24)</f>
        <v>9.6605744125326368E-2</v>
      </c>
      <c r="E24" s="369">
        <v>97</v>
      </c>
      <c r="F24" s="370">
        <v>1424</v>
      </c>
      <c r="G24" s="295">
        <f>IF(F24=0, "NA", E24/F24)</f>
        <v>6.8117977528089887E-2</v>
      </c>
      <c r="H24" s="369">
        <v>15</v>
      </c>
      <c r="I24" s="370">
        <v>185</v>
      </c>
      <c r="J24" s="295">
        <f t="shared" si="8"/>
        <v>8.1081081081081086E-2</v>
      </c>
      <c r="K24" s="369">
        <v>1</v>
      </c>
      <c r="L24" s="370">
        <v>3</v>
      </c>
      <c r="M24" s="295">
        <f>IF(L24=0, "NA", K24/L24)</f>
        <v>0.33333333333333331</v>
      </c>
      <c r="N24" s="369">
        <v>4</v>
      </c>
      <c r="O24" s="370">
        <v>27</v>
      </c>
      <c r="P24" s="295">
        <f>IF(O24=0, "NA", N24/O24)</f>
        <v>0.14814814814814814</v>
      </c>
      <c r="Q24" s="369">
        <v>31</v>
      </c>
      <c r="R24" s="370">
        <v>113</v>
      </c>
      <c r="S24" s="295">
        <f>IF(R24=0, "NA", Q24/R24)</f>
        <v>0.27433628318584069</v>
      </c>
      <c r="T24" s="369">
        <f t="shared" si="4"/>
        <v>259</v>
      </c>
      <c r="U24" s="370">
        <f t="shared" si="5"/>
        <v>2901</v>
      </c>
      <c r="V24" s="295">
        <f>IF(U24=0, "NA", T24/U24)</f>
        <v>8.9279558772836956E-2</v>
      </c>
    </row>
    <row r="25" spans="1:24" s="368" customFormat="1">
      <c r="A25" s="365">
        <v>2017</v>
      </c>
      <c r="B25" s="369">
        <v>38</v>
      </c>
      <c r="C25" s="370">
        <v>354</v>
      </c>
      <c r="D25" s="295">
        <f>IF(C25=0, "NA", B25/C25)</f>
        <v>0.10734463276836158</v>
      </c>
      <c r="E25" s="369">
        <v>44</v>
      </c>
      <c r="F25" s="370">
        <v>416</v>
      </c>
      <c r="G25" s="295">
        <f>IF(F25=0, "NA", E25/F25)</f>
        <v>0.10576923076923077</v>
      </c>
      <c r="H25" s="369">
        <v>4</v>
      </c>
      <c r="I25" s="370">
        <v>20</v>
      </c>
      <c r="J25" s="295">
        <f t="shared" si="8"/>
        <v>0.2</v>
      </c>
      <c r="K25" s="369"/>
      <c r="L25" s="370"/>
      <c r="M25" s="295"/>
      <c r="N25" s="369">
        <v>0</v>
      </c>
      <c r="O25" s="370">
        <v>1</v>
      </c>
      <c r="P25" s="295">
        <f>IF(O25=0, "NA", N25/O25)</f>
        <v>0</v>
      </c>
      <c r="Q25" s="369">
        <v>0</v>
      </c>
      <c r="R25" s="370">
        <v>5</v>
      </c>
      <c r="S25" s="295">
        <f>IF(R25=0, "NA", Q25/R25)</f>
        <v>0</v>
      </c>
      <c r="T25" s="369">
        <f t="shared" si="4"/>
        <v>86</v>
      </c>
      <c r="U25" s="370">
        <f t="shared" si="5"/>
        <v>796</v>
      </c>
      <c r="V25" s="295">
        <f>IF(U25=0, "NA", T25/U25)</f>
        <v>0.10804020100502512</v>
      </c>
    </row>
    <row r="26" spans="1:24" s="368" customFormat="1" ht="13.5" thickBot="1">
      <c r="A26" s="365">
        <v>2018</v>
      </c>
      <c r="B26" s="371">
        <v>0</v>
      </c>
      <c r="C26" s="372">
        <v>1</v>
      </c>
      <c r="D26" s="373">
        <f>IF(C26=0, "NA", B26/C26)</f>
        <v>0</v>
      </c>
      <c r="E26" s="371">
        <v>4</v>
      </c>
      <c r="F26" s="372">
        <v>10</v>
      </c>
      <c r="G26" s="373">
        <f>IF(F26=0, "NA", E26/F26)</f>
        <v>0.4</v>
      </c>
      <c r="H26" s="371"/>
      <c r="I26" s="372"/>
      <c r="J26" s="373"/>
      <c r="K26" s="371"/>
      <c r="L26" s="372"/>
      <c r="M26" s="373"/>
      <c r="N26" s="371"/>
      <c r="O26" s="372"/>
      <c r="P26" s="373"/>
      <c r="Q26" s="371"/>
      <c r="R26" s="372"/>
      <c r="S26" s="373"/>
      <c r="T26" s="371">
        <f t="shared" si="4"/>
        <v>4</v>
      </c>
      <c r="U26" s="372">
        <f t="shared" si="5"/>
        <v>11</v>
      </c>
      <c r="V26" s="373">
        <f>IF(U26=0, "NA", T26/U26)</f>
        <v>0.36363636363636365</v>
      </c>
    </row>
    <row r="27" spans="1:24" s="368" customFormat="1" ht="13.5" thickBot="1">
      <c r="A27" s="271" t="s">
        <v>6</v>
      </c>
      <c r="B27" s="115">
        <f>SUM(B11:B26)</f>
        <v>6257</v>
      </c>
      <c r="C27" s="161">
        <f>SUM(C11:C26)</f>
        <v>55370</v>
      </c>
      <c r="D27" s="42">
        <f>B27/C27</f>
        <v>0.11300343146108001</v>
      </c>
      <c r="E27" s="115">
        <f>SUM(E11:E26)</f>
        <v>5802</v>
      </c>
      <c r="F27" s="161">
        <f>SUM(F11:F26)</f>
        <v>54900</v>
      </c>
      <c r="G27" s="42">
        <f>E27/F27</f>
        <v>0.10568306010928961</v>
      </c>
      <c r="H27" s="115">
        <f>SUM(H11:H26)</f>
        <v>428</v>
      </c>
      <c r="I27" s="161">
        <f>SUM(I11:I26)</f>
        <v>3520</v>
      </c>
      <c r="J27" s="42">
        <f>H27/I27</f>
        <v>0.1215909090909091</v>
      </c>
      <c r="K27" s="115">
        <f>SUM(K11:K26)</f>
        <v>58</v>
      </c>
      <c r="L27" s="161">
        <f>SUM(L11:L26)</f>
        <v>279</v>
      </c>
      <c r="M27" s="42">
        <f>K27/L27</f>
        <v>0.2078853046594982</v>
      </c>
      <c r="N27" s="115">
        <f>SUM(N11:N26)</f>
        <v>78</v>
      </c>
      <c r="O27" s="161">
        <f>SUM(O11:O26)</f>
        <v>337</v>
      </c>
      <c r="P27" s="42">
        <f>N27/O27</f>
        <v>0.2314540059347181</v>
      </c>
      <c r="Q27" s="115">
        <f>SUM(Q11:Q26)</f>
        <v>408</v>
      </c>
      <c r="R27" s="161">
        <f>SUM(R11:R26)</f>
        <v>1907</v>
      </c>
      <c r="S27" s="42">
        <f>Q27/R27</f>
        <v>0.21394861038280022</v>
      </c>
      <c r="T27" s="115">
        <f>SUM(T11:T26)</f>
        <v>13031</v>
      </c>
      <c r="U27" s="161">
        <f>SUM(U11:U26)</f>
        <v>116313</v>
      </c>
      <c r="V27" s="42">
        <f>T27/U27</f>
        <v>0.11203390850549809</v>
      </c>
    </row>
    <row r="28" spans="1:24" s="368" customFormat="1">
      <c r="A28" s="355"/>
      <c r="B28" s="374"/>
      <c r="C28" s="374"/>
      <c r="D28" s="321"/>
      <c r="E28" s="374"/>
      <c r="F28" s="374"/>
      <c r="G28" s="321"/>
      <c r="H28" s="374"/>
      <c r="I28" s="374"/>
      <c r="J28" s="321"/>
      <c r="K28" s="374"/>
      <c r="L28" s="374"/>
      <c r="M28" s="321"/>
      <c r="N28" s="374"/>
      <c r="O28" s="374"/>
      <c r="P28" s="321"/>
      <c r="Q28" s="374"/>
      <c r="R28" s="374"/>
      <c r="U28" s="420"/>
    </row>
    <row r="29" spans="1:24" ht="12.75" customHeight="1">
      <c r="G29" s="292"/>
      <c r="H29" s="292"/>
      <c r="I29" s="292"/>
      <c r="J29" s="292"/>
      <c r="K29" s="292"/>
      <c r="L29" s="292"/>
      <c r="M29" s="292"/>
      <c r="N29" s="292"/>
      <c r="O29" s="292"/>
      <c r="P29" s="292"/>
      <c r="Q29" s="288"/>
      <c r="R29" s="288"/>
      <c r="S29" s="288"/>
      <c r="T29" s="288"/>
      <c r="U29" s="378"/>
      <c r="V29" s="378"/>
      <c r="W29" s="288"/>
      <c r="X29" s="288"/>
    </row>
    <row r="30" spans="1:24" ht="12.75" customHeight="1">
      <c r="G30" s="292"/>
      <c r="H30" s="292"/>
      <c r="I30" s="292"/>
      <c r="J30" s="292"/>
      <c r="K30" s="292"/>
      <c r="L30" s="292"/>
      <c r="M30" s="292"/>
      <c r="N30" s="292"/>
      <c r="O30" s="292"/>
      <c r="P30" s="288"/>
      <c r="Q30" s="288"/>
      <c r="R30" s="288"/>
      <c r="S30" s="288"/>
      <c r="T30" s="288"/>
      <c r="U30" s="378"/>
      <c r="V30" s="288"/>
      <c r="W30" s="288"/>
      <c r="X30" s="288"/>
    </row>
    <row r="31" spans="1:24" ht="12.75" customHeight="1">
      <c r="A31" s="375"/>
      <c r="N31" s="292"/>
      <c r="O31" s="292"/>
      <c r="P31" s="292"/>
      <c r="U31" s="421"/>
    </row>
    <row r="32" spans="1:24">
      <c r="P32" s="292"/>
    </row>
    <row r="33" spans="16:16" ht="12.75" customHeight="1">
      <c r="P33" s="292"/>
    </row>
    <row r="34" spans="16:16" ht="12.75" customHeight="1">
      <c r="P34" s="292"/>
    </row>
    <row r="35" spans="16:16" ht="12.75" customHeight="1">
      <c r="P35" s="292"/>
    </row>
    <row r="36" spans="16:16" ht="12.75" customHeight="1">
      <c r="P36" s="292"/>
    </row>
    <row r="37" spans="16:16" ht="12.75" customHeight="1">
      <c r="P37" s="292"/>
    </row>
    <row r="38" spans="16:16">
      <c r="P38" s="292"/>
    </row>
    <row r="39" spans="16:16">
      <c r="P39" s="292"/>
    </row>
    <row r="40" spans="16:16">
      <c r="P40" s="292"/>
    </row>
    <row r="41" spans="16:16">
      <c r="P41" s="292"/>
    </row>
    <row r="42" spans="16:16">
      <c r="P42" s="292"/>
    </row>
    <row r="43" spans="16:16">
      <c r="P43" s="292"/>
    </row>
    <row r="44" spans="16:16">
      <c r="P44" s="292"/>
    </row>
    <row r="45" spans="16:16">
      <c r="P45" s="292"/>
    </row>
    <row r="46" spans="16:16">
      <c r="P46" s="292"/>
    </row>
    <row r="47" spans="16:16">
      <c r="P47" s="292"/>
    </row>
    <row r="48" spans="16:16">
      <c r="P48" s="292"/>
    </row>
    <row r="49" spans="16:16">
      <c r="P49" s="292"/>
    </row>
    <row r="50" spans="16:16">
      <c r="P50" s="292"/>
    </row>
    <row r="51" spans="16:16">
      <c r="P51" s="292"/>
    </row>
    <row r="52" spans="16:16">
      <c r="P52" s="292"/>
    </row>
    <row r="53" spans="16:16" ht="12.75" customHeight="1">
      <c r="P53" s="292"/>
    </row>
    <row r="54" spans="16:16">
      <c r="P54" s="292"/>
    </row>
    <row r="55" spans="16:16">
      <c r="P55" s="292"/>
    </row>
    <row r="56" spans="16:16">
      <c r="P56" s="292"/>
    </row>
    <row r="57" spans="16:16">
      <c r="P57" s="292"/>
    </row>
    <row r="58" spans="16:16">
      <c r="P58" s="292"/>
    </row>
    <row r="59" spans="16:16">
      <c r="P59" s="292"/>
    </row>
    <row r="60" spans="16:16">
      <c r="P60" s="292"/>
    </row>
    <row r="61" spans="16:16">
      <c r="P61" s="292"/>
    </row>
    <row r="62" spans="16:16">
      <c r="P62" s="292"/>
    </row>
    <row r="63" spans="16:16">
      <c r="P63" s="292"/>
    </row>
    <row r="64" spans="16:16">
      <c r="P64" s="292"/>
    </row>
    <row r="65" spans="16:24">
      <c r="P65" s="292"/>
    </row>
    <row r="66" spans="16:24">
      <c r="P66" s="292"/>
    </row>
    <row r="67" spans="16:24">
      <c r="P67" s="292"/>
    </row>
    <row r="68" spans="16:24">
      <c r="P68" s="292"/>
    </row>
    <row r="69" spans="16:24">
      <c r="P69" s="292"/>
    </row>
    <row r="70" spans="16:24">
      <c r="P70" s="292"/>
    </row>
    <row r="71" spans="16:24">
      <c r="P71" s="292"/>
    </row>
    <row r="72" spans="16:24">
      <c r="P72" s="376"/>
      <c r="Q72" s="288"/>
      <c r="R72" s="288"/>
      <c r="S72" s="288"/>
      <c r="T72" s="288"/>
      <c r="U72" s="288"/>
      <c r="V72" s="288"/>
      <c r="W72" s="288"/>
      <c r="X72" s="288"/>
    </row>
  </sheetData>
  <mergeCells count="10">
    <mergeCell ref="T9:V9"/>
    <mergeCell ref="K9:M9"/>
    <mergeCell ref="A2:V3"/>
    <mergeCell ref="A5:V7"/>
    <mergeCell ref="Q9:S9"/>
    <mergeCell ref="A9:A10"/>
    <mergeCell ref="B9:D9"/>
    <mergeCell ref="E9:G9"/>
    <mergeCell ref="H9:J9"/>
    <mergeCell ref="N9:P9"/>
  </mergeCells>
  <phoneticPr fontId="0" type="noConversion"/>
  <pageMargins left="0.75" right="0.75" top="1" bottom="1" header="0.5" footer="0.5"/>
  <pageSetup scale="4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E52"/>
  <sheetViews>
    <sheetView zoomScaleNormal="100" workbookViewId="0"/>
  </sheetViews>
  <sheetFormatPr defaultRowHeight="12.75"/>
  <cols>
    <col min="1" max="1" width="13.7109375" style="275" customWidth="1"/>
    <col min="2" max="2" width="36" style="275" bestFit="1" customWidth="1"/>
    <col min="3" max="3" width="22" style="275" bestFit="1" customWidth="1"/>
    <col min="4" max="4" width="19.7109375" style="275" bestFit="1" customWidth="1"/>
    <col min="5" max="16384" width="9.140625" style="171"/>
  </cols>
  <sheetData>
    <row r="1" spans="1:4" ht="18">
      <c r="A1" s="276" t="s">
        <v>357</v>
      </c>
    </row>
    <row r="3" spans="1:4" ht="12.75" customHeight="1">
      <c r="A3" s="621" t="s">
        <v>371</v>
      </c>
      <c r="B3" s="621"/>
      <c r="C3" s="621"/>
      <c r="D3" s="621"/>
    </row>
    <row r="4" spans="1:4">
      <c r="A4" s="621"/>
      <c r="B4" s="621"/>
      <c r="C4" s="621"/>
      <c r="D4" s="621"/>
    </row>
    <row r="5" spans="1:4">
      <c r="A5" s="621"/>
      <c r="B5" s="621"/>
      <c r="C5" s="621"/>
      <c r="D5" s="621"/>
    </row>
    <row r="6" spans="1:4">
      <c r="A6" s="621"/>
      <c r="B6" s="621"/>
      <c r="C6" s="621"/>
      <c r="D6" s="621"/>
    </row>
    <row r="7" spans="1:4">
      <c r="A7" s="621"/>
      <c r="B7" s="621"/>
      <c r="C7" s="621"/>
      <c r="D7" s="621"/>
    </row>
    <row r="8" spans="1:4">
      <c r="A8" s="379"/>
      <c r="B8" s="379"/>
      <c r="C8" s="379"/>
      <c r="D8" s="379"/>
    </row>
    <row r="9" spans="1:4">
      <c r="A9" s="622" t="s">
        <v>387</v>
      </c>
      <c r="B9" s="622"/>
      <c r="C9" s="622"/>
      <c r="D9" s="622"/>
    </row>
    <row r="10" spans="1:4">
      <c r="A10" s="622"/>
      <c r="B10" s="622"/>
      <c r="C10" s="622"/>
      <c r="D10" s="622"/>
    </row>
    <row r="11" spans="1:4">
      <c r="A11" s="622"/>
      <c r="B11" s="622"/>
      <c r="C11" s="622"/>
      <c r="D11" s="622"/>
    </row>
    <row r="12" spans="1:4" ht="13.5" thickBot="1">
      <c r="A12" s="517"/>
      <c r="B12" s="517"/>
      <c r="C12" s="517"/>
      <c r="D12" s="517"/>
    </row>
    <row r="13" spans="1:4" ht="26.25" thickBot="1">
      <c r="A13" s="507" t="s">
        <v>133</v>
      </c>
      <c r="B13" s="510" t="s">
        <v>134</v>
      </c>
      <c r="C13" s="507" t="s">
        <v>135</v>
      </c>
      <c r="D13" s="512" t="s">
        <v>132</v>
      </c>
    </row>
    <row r="14" spans="1:4">
      <c r="A14" s="508">
        <v>2006</v>
      </c>
      <c r="B14" s="508" t="s">
        <v>138</v>
      </c>
      <c r="C14" s="508" t="s">
        <v>136</v>
      </c>
      <c r="D14" s="508">
        <v>2</v>
      </c>
    </row>
    <row r="15" spans="1:4">
      <c r="A15" s="508">
        <v>2006</v>
      </c>
      <c r="B15" s="508" t="s">
        <v>139</v>
      </c>
      <c r="C15" s="508" t="s">
        <v>137</v>
      </c>
      <c r="D15" s="508">
        <v>1</v>
      </c>
    </row>
    <row r="16" spans="1:4">
      <c r="A16" s="508">
        <v>2016</v>
      </c>
      <c r="B16" s="508" t="s">
        <v>364</v>
      </c>
      <c r="C16" s="508" t="s">
        <v>366</v>
      </c>
      <c r="D16" s="508">
        <v>84</v>
      </c>
    </row>
    <row r="17" spans="1:5">
      <c r="A17" s="508">
        <v>2016</v>
      </c>
      <c r="B17" s="508" t="s">
        <v>189</v>
      </c>
      <c r="C17" s="508" t="s">
        <v>363</v>
      </c>
      <c r="D17" s="508">
        <v>281</v>
      </c>
    </row>
    <row r="18" spans="1:5">
      <c r="A18" s="508">
        <v>2016</v>
      </c>
      <c r="B18" s="508" t="s">
        <v>189</v>
      </c>
      <c r="C18" s="508" t="s">
        <v>190</v>
      </c>
      <c r="D18" s="508">
        <v>502</v>
      </c>
    </row>
    <row r="19" spans="1:5">
      <c r="A19" s="508">
        <v>2017</v>
      </c>
      <c r="B19" s="508" t="s">
        <v>364</v>
      </c>
      <c r="C19" s="508" t="s">
        <v>367</v>
      </c>
      <c r="D19" s="508">
        <v>50</v>
      </c>
    </row>
    <row r="20" spans="1:5">
      <c r="A20" s="508">
        <v>2017</v>
      </c>
      <c r="B20" s="508" t="s">
        <v>364</v>
      </c>
      <c r="C20" s="508" t="s">
        <v>366</v>
      </c>
      <c r="D20" s="508">
        <v>6</v>
      </c>
    </row>
    <row r="21" spans="1:5">
      <c r="A21" s="508">
        <v>2017</v>
      </c>
      <c r="B21" s="508" t="s">
        <v>364</v>
      </c>
      <c r="C21" s="508" t="s">
        <v>365</v>
      </c>
      <c r="D21" s="508">
        <v>122</v>
      </c>
    </row>
    <row r="22" spans="1:5">
      <c r="A22" s="508">
        <v>2017</v>
      </c>
      <c r="B22" s="508" t="s">
        <v>189</v>
      </c>
      <c r="C22" s="508" t="s">
        <v>363</v>
      </c>
      <c r="D22" s="508">
        <v>6</v>
      </c>
    </row>
    <row r="23" spans="1:5" ht="13.5" thickBot="1">
      <c r="A23" s="509">
        <v>2017</v>
      </c>
      <c r="B23" s="509" t="s">
        <v>189</v>
      </c>
      <c r="C23" s="508" t="s">
        <v>190</v>
      </c>
      <c r="D23" s="508">
        <v>8</v>
      </c>
    </row>
    <row r="24" spans="1:5" ht="13.5" thickBot="1">
      <c r="A24" s="430"/>
      <c r="B24" s="430"/>
      <c r="C24" s="511" t="s">
        <v>78</v>
      </c>
      <c r="D24" s="511">
        <f>SUM(D14:D23)</f>
        <v>1062</v>
      </c>
    </row>
    <row r="28" spans="1:5" ht="12.75" customHeight="1">
      <c r="A28" s="572" t="s">
        <v>388</v>
      </c>
      <c r="B28" s="572"/>
      <c r="C28" s="572"/>
      <c r="D28" s="572"/>
    </row>
    <row r="29" spans="1:5">
      <c r="A29" s="572"/>
      <c r="B29" s="572"/>
      <c r="C29" s="572"/>
      <c r="D29" s="572"/>
    </row>
    <row r="30" spans="1:5" ht="12.75" customHeight="1">
      <c r="A30" s="572"/>
      <c r="B30" s="572"/>
      <c r="C30" s="572"/>
      <c r="D30" s="572"/>
    </row>
    <row r="31" spans="1:5" ht="12.75" customHeight="1">
      <c r="A31" s="572"/>
      <c r="B31" s="572"/>
      <c r="C31" s="572"/>
      <c r="D31" s="572"/>
    </row>
    <row r="32" spans="1:5" ht="13.5" thickBot="1">
      <c r="A32" s="298"/>
      <c r="B32" s="298"/>
      <c r="C32" s="298"/>
      <c r="D32" s="298"/>
      <c r="E32" s="292"/>
    </row>
    <row r="33" spans="1:4" ht="13.5" thickBot="1">
      <c r="A33" s="385" t="s">
        <v>144</v>
      </c>
      <c r="B33" s="386" t="s">
        <v>158</v>
      </c>
      <c r="C33" s="423" t="s">
        <v>197</v>
      </c>
      <c r="D33" s="422"/>
    </row>
    <row r="34" spans="1:4">
      <c r="A34" s="424" t="s">
        <v>153</v>
      </c>
      <c r="B34" s="425" t="s">
        <v>154</v>
      </c>
      <c r="C34" s="426" t="s">
        <v>150</v>
      </c>
    </row>
    <row r="35" spans="1:4">
      <c r="A35" s="424" t="s">
        <v>372</v>
      </c>
      <c r="B35" s="425" t="s">
        <v>154</v>
      </c>
      <c r="C35" s="426" t="s">
        <v>151</v>
      </c>
    </row>
    <row r="36" spans="1:4">
      <c r="A36" s="424" t="s">
        <v>153</v>
      </c>
      <c r="B36" s="425" t="s">
        <v>155</v>
      </c>
      <c r="C36" s="426" t="s">
        <v>149</v>
      </c>
    </row>
    <row r="37" spans="1:4">
      <c r="A37" s="424" t="s">
        <v>372</v>
      </c>
      <c r="B37" s="425" t="s">
        <v>155</v>
      </c>
      <c r="C37" s="426" t="s">
        <v>152</v>
      </c>
    </row>
    <row r="38" spans="1:4" ht="13.5" thickBot="1">
      <c r="A38" s="427" t="s">
        <v>373</v>
      </c>
      <c r="B38" s="428" t="s">
        <v>156</v>
      </c>
      <c r="C38" s="429" t="s">
        <v>150</v>
      </c>
    </row>
    <row r="40" spans="1:4">
      <c r="A40" s="384" t="s">
        <v>157</v>
      </c>
    </row>
    <row r="43" spans="1:4">
      <c r="A43" s="171"/>
      <c r="B43" s="171"/>
      <c r="C43" s="171"/>
      <c r="D43" s="171"/>
    </row>
    <row r="44" spans="1:4">
      <c r="A44" s="171"/>
      <c r="B44" s="171"/>
      <c r="C44" s="171"/>
      <c r="D44" s="171"/>
    </row>
    <row r="45" spans="1:4">
      <c r="A45" s="171"/>
      <c r="B45" s="171"/>
      <c r="C45" s="171"/>
      <c r="D45" s="171"/>
    </row>
    <row r="46" spans="1:4">
      <c r="A46" s="171"/>
      <c r="B46" s="171"/>
      <c r="C46" s="171"/>
      <c r="D46" s="171"/>
    </row>
    <row r="47" spans="1:4">
      <c r="A47" s="171"/>
      <c r="B47" s="171"/>
      <c r="C47" s="171"/>
      <c r="D47" s="171"/>
    </row>
    <row r="48" spans="1:4">
      <c r="A48" s="171"/>
      <c r="B48" s="171"/>
      <c r="C48" s="171"/>
      <c r="D48" s="171"/>
    </row>
    <row r="49" spans="1:4">
      <c r="A49" s="171"/>
      <c r="B49" s="171"/>
      <c r="C49" s="171"/>
      <c r="D49" s="171"/>
    </row>
    <row r="50" spans="1:4">
      <c r="A50" s="171"/>
      <c r="B50" s="171"/>
      <c r="C50" s="171"/>
      <c r="D50" s="171"/>
    </row>
    <row r="51" spans="1:4">
      <c r="A51" s="504"/>
      <c r="B51" s="171"/>
      <c r="C51" s="171"/>
      <c r="D51" s="171"/>
    </row>
    <row r="52" spans="1:4">
      <c r="A52" s="504"/>
      <c r="B52" s="171"/>
      <c r="C52" s="171"/>
      <c r="D52" s="171"/>
    </row>
  </sheetData>
  <mergeCells count="3">
    <mergeCell ref="A3:D7"/>
    <mergeCell ref="A9:D11"/>
    <mergeCell ref="A28:D31"/>
  </mergeCells>
  <phoneticPr fontId="28" type="noConversion"/>
  <pageMargins left="0.75" right="0.75" top="1" bottom="1" header="0.5" footer="0.5"/>
  <pageSetup scale="8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EU69"/>
  <sheetViews>
    <sheetView workbookViewId="0">
      <selection activeCell="AZ9" sqref="AZ9"/>
    </sheetView>
  </sheetViews>
  <sheetFormatPr defaultRowHeight="12.75"/>
  <cols>
    <col min="1" max="1" width="32" customWidth="1"/>
    <col min="2" max="2" width="31.7109375" bestFit="1" customWidth="1"/>
    <col min="4" max="4" width="23" bestFit="1" customWidth="1"/>
    <col min="5" max="5" width="30" bestFit="1" customWidth="1"/>
    <col min="27" max="27" width="6" bestFit="1" customWidth="1"/>
    <col min="28" max="28" width="18.42578125" bestFit="1" customWidth="1"/>
    <col min="29" max="29" width="3.85546875" bestFit="1" customWidth="1"/>
    <col min="30" max="30" width="6" bestFit="1" customWidth="1"/>
    <col min="31" max="31" width="7.5703125" bestFit="1" customWidth="1"/>
    <col min="32" max="32" width="6" bestFit="1" customWidth="1"/>
    <col min="33" max="33" width="5" bestFit="1" customWidth="1"/>
    <col min="34" max="34" width="3.42578125" bestFit="1" customWidth="1"/>
    <col min="36" max="36" width="1.28515625" customWidth="1"/>
    <col min="42" max="42" width="1.28515625" customWidth="1"/>
    <col min="50" max="50" width="9.5703125" bestFit="1" customWidth="1"/>
  </cols>
  <sheetData>
    <row r="1" spans="1:151">
      <c r="H1" s="27" t="s">
        <v>38</v>
      </c>
      <c r="I1" s="27" t="s">
        <v>58</v>
      </c>
      <c r="J1" s="27" t="s">
        <v>25</v>
      </c>
      <c r="K1" s="27" t="s">
        <v>59</v>
      </c>
      <c r="L1" s="27" t="s">
        <v>60</v>
      </c>
      <c r="M1" s="27" t="s">
        <v>61</v>
      </c>
      <c r="N1" s="27" t="s">
        <v>62</v>
      </c>
      <c r="Q1" s="27" t="s">
        <v>38</v>
      </c>
      <c r="R1" s="27" t="s">
        <v>58</v>
      </c>
      <c r="S1" s="27" t="s">
        <v>25</v>
      </c>
      <c r="T1" s="27" t="s">
        <v>59</v>
      </c>
      <c r="U1" s="27" t="s">
        <v>60</v>
      </c>
      <c r="V1" s="27" t="s">
        <v>61</v>
      </c>
      <c r="W1" s="27" t="s">
        <v>62</v>
      </c>
      <c r="AA1" s="623" t="s">
        <v>67</v>
      </c>
      <c r="AB1" s="623"/>
      <c r="AC1" s="623"/>
      <c r="AD1" s="623"/>
      <c r="AE1" s="623"/>
      <c r="AF1" s="623"/>
      <c r="AG1" s="623"/>
      <c r="AH1" s="623"/>
      <c r="AI1" s="623"/>
      <c r="AK1" s="623" t="s">
        <v>68</v>
      </c>
      <c r="AL1" s="623"/>
      <c r="AM1" s="623"/>
      <c r="AN1" s="623"/>
      <c r="AO1" s="623"/>
    </row>
    <row r="2" spans="1:151" ht="13.5" thickBot="1">
      <c r="H2" s="29">
        <v>1984</v>
      </c>
      <c r="I2" s="28" t="s">
        <v>39</v>
      </c>
      <c r="J2" s="29">
        <v>366</v>
      </c>
      <c r="K2" s="29">
        <v>0.5586612021857924</v>
      </c>
      <c r="L2" s="29">
        <v>6.4451639344262306</v>
      </c>
      <c r="M2" s="29">
        <v>1.2796994535519126</v>
      </c>
      <c r="N2" s="28" t="s">
        <v>52</v>
      </c>
      <c r="Q2" s="29">
        <v>1973</v>
      </c>
      <c r="R2" s="28" t="s">
        <v>39</v>
      </c>
      <c r="S2" s="29">
        <v>1</v>
      </c>
      <c r="T2" s="29">
        <v>2.35</v>
      </c>
      <c r="U2" s="29">
        <v>37.72</v>
      </c>
      <c r="V2" s="29">
        <v>3.33</v>
      </c>
      <c r="W2" s="28" t="s">
        <v>50</v>
      </c>
    </row>
    <row r="3" spans="1:151" ht="13.5" thickBot="1">
      <c r="A3" s="27" t="s">
        <v>55</v>
      </c>
      <c r="B3" s="27" t="s">
        <v>56</v>
      </c>
      <c r="D3" s="27" t="s">
        <v>47</v>
      </c>
      <c r="E3" s="27" t="s">
        <v>48</v>
      </c>
      <c r="H3" s="29">
        <v>1984</v>
      </c>
      <c r="I3" s="28" t="s">
        <v>40</v>
      </c>
      <c r="J3" s="29">
        <v>96</v>
      </c>
      <c r="K3" s="29">
        <v>1.2730208333333335</v>
      </c>
      <c r="L3" s="29">
        <v>21.961979166666666</v>
      </c>
      <c r="M3" s="29">
        <v>2.3278124999999998</v>
      </c>
      <c r="N3" s="28" t="s">
        <v>52</v>
      </c>
      <c r="Q3" s="29">
        <v>1977</v>
      </c>
      <c r="R3" s="28" t="s">
        <v>39</v>
      </c>
      <c r="S3" s="29">
        <v>1</v>
      </c>
      <c r="T3" s="29">
        <v>6.91</v>
      </c>
      <c r="U3" s="29">
        <v>90.45</v>
      </c>
      <c r="V3" s="29">
        <v>3.28</v>
      </c>
      <c r="W3" s="28" t="s">
        <v>50</v>
      </c>
      <c r="AA3" s="52" t="s">
        <v>63</v>
      </c>
      <c r="AB3" s="53" t="s">
        <v>64</v>
      </c>
      <c r="AC3" s="56" t="s">
        <v>43</v>
      </c>
      <c r="AD3" s="57" t="s">
        <v>39</v>
      </c>
      <c r="AE3" s="57" t="s">
        <v>44</v>
      </c>
      <c r="AF3" s="57" t="s">
        <v>40</v>
      </c>
      <c r="AG3" s="57" t="s">
        <v>41</v>
      </c>
      <c r="AH3" s="57" t="s">
        <v>42</v>
      </c>
      <c r="AI3" s="58" t="s">
        <v>54</v>
      </c>
      <c r="AK3" s="71" t="s">
        <v>63</v>
      </c>
      <c r="AL3" s="72" t="s">
        <v>11</v>
      </c>
      <c r="AM3" s="73" t="s">
        <v>13</v>
      </c>
      <c r="AN3" s="73" t="s">
        <v>14</v>
      </c>
      <c r="AO3" s="74" t="s">
        <v>12</v>
      </c>
      <c r="AQ3" s="53" t="s">
        <v>63</v>
      </c>
      <c r="AR3" s="90" t="s">
        <v>39</v>
      </c>
      <c r="AS3" s="91" t="s">
        <v>40</v>
      </c>
      <c r="AT3" s="91" t="s">
        <v>41</v>
      </c>
      <c r="AU3" s="92" t="s">
        <v>54</v>
      </c>
      <c r="AX3" s="94" t="s">
        <v>63</v>
      </c>
      <c r="AY3" s="95">
        <v>1900</v>
      </c>
      <c r="AZ3" s="95">
        <v>1904</v>
      </c>
      <c r="BA3" s="95">
        <v>1905</v>
      </c>
      <c r="BB3" s="95">
        <v>1909</v>
      </c>
      <c r="BC3" s="95">
        <v>1910</v>
      </c>
      <c r="BD3" s="95">
        <v>1911</v>
      </c>
      <c r="BE3" s="95">
        <v>1912</v>
      </c>
      <c r="BF3" s="95">
        <v>1913</v>
      </c>
      <c r="BG3" s="95">
        <v>1914</v>
      </c>
      <c r="BH3" s="95">
        <v>1915</v>
      </c>
      <c r="BI3" s="95">
        <v>1916</v>
      </c>
      <c r="BJ3" s="95">
        <v>1917</v>
      </c>
      <c r="BK3" s="95">
        <v>1918</v>
      </c>
      <c r="BL3" s="95">
        <v>1919</v>
      </c>
      <c r="BM3" s="95">
        <v>1920</v>
      </c>
      <c r="BN3" s="95">
        <v>1921</v>
      </c>
      <c r="BO3" s="95">
        <v>1922</v>
      </c>
      <c r="BP3" s="95">
        <v>1923</v>
      </c>
      <c r="BQ3" s="95">
        <v>1924</v>
      </c>
      <c r="BR3" s="95">
        <v>1925</v>
      </c>
      <c r="BS3" s="95">
        <v>1926</v>
      </c>
      <c r="BT3" s="95">
        <v>1927</v>
      </c>
      <c r="BU3" s="95">
        <v>1928</v>
      </c>
      <c r="BV3" s="95">
        <v>1929</v>
      </c>
      <c r="BW3" s="95">
        <v>1930</v>
      </c>
      <c r="BX3" s="95">
        <v>1931</v>
      </c>
      <c r="BY3" s="95">
        <v>1932</v>
      </c>
      <c r="BZ3" s="95">
        <v>1933</v>
      </c>
      <c r="CA3" s="95">
        <v>1934</v>
      </c>
      <c r="CB3" s="95">
        <v>1935</v>
      </c>
      <c r="CC3" s="95">
        <v>1936</v>
      </c>
      <c r="CD3" s="95">
        <v>1937</v>
      </c>
      <c r="CE3" s="95">
        <v>1938</v>
      </c>
      <c r="CF3" s="95">
        <v>1939</v>
      </c>
      <c r="CG3" s="95">
        <v>1940</v>
      </c>
      <c r="CH3" s="95">
        <v>1941</v>
      </c>
      <c r="CI3" s="95">
        <v>1942</v>
      </c>
      <c r="CJ3" s="95">
        <v>1943</v>
      </c>
      <c r="CK3" s="95">
        <v>1944</v>
      </c>
      <c r="CL3" s="95">
        <v>1945</v>
      </c>
      <c r="CM3" s="95">
        <v>1946</v>
      </c>
      <c r="CN3" s="95">
        <v>1947</v>
      </c>
      <c r="CO3" s="95">
        <v>1948</v>
      </c>
      <c r="CP3" s="95">
        <v>1949</v>
      </c>
      <c r="CQ3" s="95">
        <v>1950</v>
      </c>
      <c r="CR3" s="95">
        <v>1951</v>
      </c>
      <c r="CS3" s="95">
        <v>1952</v>
      </c>
      <c r="CT3" s="95">
        <v>1953</v>
      </c>
      <c r="CU3" s="95">
        <v>1954</v>
      </c>
      <c r="CV3" s="95">
        <v>1955</v>
      </c>
      <c r="CW3" s="95">
        <v>1956</v>
      </c>
      <c r="CX3" s="95">
        <v>1957</v>
      </c>
      <c r="CY3" s="95">
        <v>1958</v>
      </c>
      <c r="CZ3" s="95">
        <v>1959</v>
      </c>
      <c r="DA3" s="95">
        <v>1960</v>
      </c>
      <c r="DB3" s="95">
        <v>1961</v>
      </c>
      <c r="DC3" s="95">
        <v>1962</v>
      </c>
      <c r="DD3" s="95">
        <v>1963</v>
      </c>
      <c r="DE3" s="95">
        <v>1964</v>
      </c>
      <c r="DF3" s="95">
        <v>1965</v>
      </c>
      <c r="DG3" s="95">
        <v>1966</v>
      </c>
      <c r="DH3" s="95">
        <v>1967</v>
      </c>
      <c r="DI3" s="95">
        <v>1968</v>
      </c>
      <c r="DJ3" s="95">
        <v>1969</v>
      </c>
      <c r="DK3" s="95">
        <v>1970</v>
      </c>
      <c r="DL3" s="95">
        <v>1971</v>
      </c>
      <c r="DM3" s="95">
        <v>1972</v>
      </c>
      <c r="DN3" s="95">
        <v>1973</v>
      </c>
      <c r="DO3" s="95">
        <v>1974</v>
      </c>
      <c r="DP3" s="95">
        <v>1975</v>
      </c>
      <c r="DQ3" s="95">
        <v>1976</v>
      </c>
      <c r="DR3" s="95">
        <v>1977</v>
      </c>
      <c r="DS3" s="95">
        <v>1978</v>
      </c>
      <c r="DT3" s="95">
        <v>1979</v>
      </c>
      <c r="DU3" s="95">
        <v>1980</v>
      </c>
      <c r="DV3" s="95">
        <v>1981</v>
      </c>
      <c r="DW3" s="95">
        <v>1982</v>
      </c>
      <c r="DX3" s="95">
        <v>1983</v>
      </c>
      <c r="DY3" s="95">
        <v>1984</v>
      </c>
      <c r="DZ3" s="95">
        <v>1985</v>
      </c>
      <c r="EA3" s="95">
        <v>1986</v>
      </c>
      <c r="EB3" s="95">
        <v>1987</v>
      </c>
      <c r="EC3" s="95">
        <v>1988</v>
      </c>
      <c r="ED3" s="95">
        <v>1989</v>
      </c>
      <c r="EE3" s="95">
        <v>1990</v>
      </c>
      <c r="EF3" s="95">
        <v>1991</v>
      </c>
      <c r="EG3" s="95">
        <v>1992</v>
      </c>
      <c r="EH3" s="95">
        <v>1993</v>
      </c>
      <c r="EI3" s="95">
        <v>1994</v>
      </c>
      <c r="EJ3" s="95">
        <v>1995</v>
      </c>
      <c r="EK3" s="95">
        <v>1996</v>
      </c>
      <c r="EL3" s="95">
        <v>1997</v>
      </c>
      <c r="EM3" s="95">
        <v>1998</v>
      </c>
      <c r="EN3" s="95">
        <v>1999</v>
      </c>
      <c r="EO3" s="95">
        <v>2000</v>
      </c>
      <c r="EP3" s="95">
        <v>2001</v>
      </c>
      <c r="EQ3" s="95">
        <v>2002</v>
      </c>
      <c r="ER3" s="95">
        <v>2003</v>
      </c>
      <c r="ES3" s="95">
        <v>2004</v>
      </c>
      <c r="ET3" s="95">
        <v>2005</v>
      </c>
      <c r="EU3" s="95">
        <v>2006</v>
      </c>
    </row>
    <row r="4" spans="1:151">
      <c r="A4" s="28" t="s">
        <v>23</v>
      </c>
      <c r="B4" s="29">
        <v>0</v>
      </c>
      <c r="D4" s="28" t="s">
        <v>49</v>
      </c>
      <c r="E4" s="29">
        <v>15241</v>
      </c>
      <c r="H4" s="29">
        <v>1984</v>
      </c>
      <c r="I4" s="28" t="s">
        <v>41</v>
      </c>
      <c r="J4" s="29">
        <v>63</v>
      </c>
      <c r="K4" s="29">
        <v>1.3909523809523809</v>
      </c>
      <c r="L4" s="29">
        <v>24.375714285714285</v>
      </c>
      <c r="M4" s="29">
        <v>2.5693650793650793</v>
      </c>
      <c r="N4" s="28" t="s">
        <v>52</v>
      </c>
      <c r="Q4" s="29">
        <v>1982</v>
      </c>
      <c r="R4" s="28" t="s">
        <v>39</v>
      </c>
      <c r="S4" s="29">
        <v>1</v>
      </c>
      <c r="T4" s="29">
        <v>11.78</v>
      </c>
      <c r="U4" s="29">
        <v>44.11</v>
      </c>
      <c r="V4" s="29">
        <v>0.85</v>
      </c>
      <c r="W4" s="28" t="s">
        <v>50</v>
      </c>
      <c r="AA4" s="44">
        <v>1984</v>
      </c>
      <c r="AB4" s="54">
        <f>SUM(AC4:AG4)</f>
        <v>387</v>
      </c>
      <c r="AC4" s="59">
        <v>10</v>
      </c>
      <c r="AD4" s="45">
        <v>224</v>
      </c>
      <c r="AE4" s="45">
        <v>22</v>
      </c>
      <c r="AF4" s="45">
        <v>69</v>
      </c>
      <c r="AG4" s="45">
        <v>62</v>
      </c>
      <c r="AH4" s="45">
        <v>0</v>
      </c>
      <c r="AI4" s="61">
        <f t="shared" ref="AI4:AI27" si="0">SUM(AE4,AC4)</f>
        <v>32</v>
      </c>
      <c r="AK4" s="75">
        <v>1984</v>
      </c>
      <c r="AL4" s="68">
        <v>0</v>
      </c>
      <c r="AM4" s="69">
        <v>0</v>
      </c>
      <c r="AN4" s="69">
        <v>0</v>
      </c>
      <c r="AO4" s="70">
        <v>6</v>
      </c>
      <c r="AQ4" s="76">
        <v>1984</v>
      </c>
      <c r="AR4" s="87">
        <f>(AD4-AO4)</f>
        <v>218</v>
      </c>
      <c r="AS4" s="88">
        <f>(AF4-AM4)</f>
        <v>69</v>
      </c>
      <c r="AT4" s="88">
        <f>(AG4-AN4)</f>
        <v>62</v>
      </c>
      <c r="AU4" s="89">
        <f>SUM(AI4-AL4)</f>
        <v>32</v>
      </c>
      <c r="AX4" s="94" t="s">
        <v>69</v>
      </c>
      <c r="AY4" s="95">
        <v>1</v>
      </c>
      <c r="AZ4" s="95">
        <v>1</v>
      </c>
      <c r="BA4" s="95">
        <v>1</v>
      </c>
      <c r="BB4" s="95">
        <v>1</v>
      </c>
      <c r="BC4" s="95">
        <v>9</v>
      </c>
      <c r="BD4" s="95">
        <v>4</v>
      </c>
      <c r="BE4" s="95">
        <v>6</v>
      </c>
      <c r="BF4" s="95">
        <v>5</v>
      </c>
      <c r="BG4" s="95">
        <v>19</v>
      </c>
      <c r="BH4" s="95">
        <v>14</v>
      </c>
      <c r="BI4" s="95">
        <v>6</v>
      </c>
      <c r="BJ4" s="95">
        <v>7</v>
      </c>
      <c r="BK4" s="95">
        <v>2</v>
      </c>
      <c r="BL4" s="95">
        <v>12</v>
      </c>
      <c r="BM4" s="95">
        <v>27</v>
      </c>
      <c r="BN4" s="95">
        <v>8</v>
      </c>
      <c r="BO4" s="95">
        <v>25</v>
      </c>
      <c r="BP4" s="95">
        <v>118</v>
      </c>
      <c r="BQ4" s="95">
        <v>27</v>
      </c>
      <c r="BR4" s="95">
        <v>17</v>
      </c>
      <c r="BS4" s="95">
        <v>47</v>
      </c>
      <c r="BT4" s="95">
        <v>46</v>
      </c>
      <c r="BU4" s="95">
        <v>109</v>
      </c>
      <c r="BV4" s="95">
        <v>256</v>
      </c>
      <c r="BW4" s="95">
        <v>374</v>
      </c>
      <c r="BX4" s="95">
        <v>442</v>
      </c>
      <c r="BY4" s="95">
        <v>252</v>
      </c>
      <c r="BZ4" s="95">
        <v>102</v>
      </c>
      <c r="CA4" s="95">
        <v>188</v>
      </c>
      <c r="CB4" s="95">
        <v>99</v>
      </c>
      <c r="CC4" s="95">
        <v>149</v>
      </c>
      <c r="CD4" s="95">
        <v>193</v>
      </c>
      <c r="CE4" s="95">
        <v>88</v>
      </c>
      <c r="CF4" s="95">
        <v>156</v>
      </c>
      <c r="CG4" s="95">
        <v>228</v>
      </c>
      <c r="CH4" s="95">
        <v>188</v>
      </c>
      <c r="CI4" s="95">
        <v>45</v>
      </c>
      <c r="CJ4" s="95">
        <v>9</v>
      </c>
      <c r="CK4" s="95">
        <v>15</v>
      </c>
      <c r="CL4" s="95">
        <v>37</v>
      </c>
      <c r="CM4" s="95">
        <v>134</v>
      </c>
      <c r="CN4" s="95">
        <v>140</v>
      </c>
      <c r="CO4" s="95">
        <v>218</v>
      </c>
      <c r="CP4" s="95">
        <v>184</v>
      </c>
      <c r="CQ4" s="95">
        <v>292</v>
      </c>
      <c r="CR4" s="95">
        <v>308</v>
      </c>
      <c r="CS4" s="95">
        <v>221</v>
      </c>
      <c r="CT4" s="95">
        <v>311</v>
      </c>
      <c r="CU4" s="95">
        <v>289</v>
      </c>
      <c r="CV4" s="95">
        <v>664</v>
      </c>
      <c r="CW4" s="95">
        <v>529</v>
      </c>
      <c r="CX4" s="95">
        <v>614</v>
      </c>
      <c r="CY4" s="95">
        <v>251</v>
      </c>
      <c r="CZ4" s="95">
        <v>363</v>
      </c>
      <c r="DA4" s="95">
        <v>374</v>
      </c>
      <c r="DB4" s="95">
        <v>375</v>
      </c>
      <c r="DC4" s="95">
        <v>561</v>
      </c>
      <c r="DD4" s="95">
        <v>804</v>
      </c>
      <c r="DE4" s="95">
        <v>1104</v>
      </c>
      <c r="DF4" s="95">
        <v>1664</v>
      </c>
      <c r="DG4" s="95">
        <v>2013</v>
      </c>
      <c r="DH4" s="95">
        <v>2215</v>
      </c>
      <c r="DI4" s="95">
        <v>2040</v>
      </c>
      <c r="DJ4" s="95">
        <v>2304</v>
      </c>
      <c r="DK4" s="95">
        <v>2207</v>
      </c>
      <c r="DL4" s="95">
        <v>1910</v>
      </c>
      <c r="DM4" s="95">
        <v>2387</v>
      </c>
      <c r="DN4" s="95">
        <v>2264</v>
      </c>
      <c r="DO4" s="95">
        <v>1844</v>
      </c>
      <c r="DP4" s="95">
        <v>1508</v>
      </c>
      <c r="DQ4" s="95">
        <v>1973</v>
      </c>
      <c r="DR4" s="95">
        <v>2567</v>
      </c>
      <c r="DS4" s="95">
        <v>3405</v>
      </c>
      <c r="DT4" s="95">
        <v>4352</v>
      </c>
      <c r="DU4" s="95">
        <v>3212</v>
      </c>
      <c r="DV4" s="95">
        <v>3452</v>
      </c>
      <c r="DW4" s="95">
        <v>3971</v>
      </c>
      <c r="DX4" s="95">
        <v>6262</v>
      </c>
      <c r="DY4" s="95">
        <v>11630</v>
      </c>
      <c r="DZ4" s="95">
        <v>17664</v>
      </c>
      <c r="EA4" s="95">
        <v>27160</v>
      </c>
      <c r="EB4" s="95">
        <v>39636</v>
      </c>
      <c r="EC4" s="95">
        <v>54959</v>
      </c>
      <c r="ED4" s="95">
        <v>67530</v>
      </c>
      <c r="EE4" s="95">
        <v>75391</v>
      </c>
      <c r="EF4" s="95">
        <v>89882</v>
      </c>
      <c r="EG4" s="95">
        <v>119084</v>
      </c>
      <c r="EH4" s="95">
        <v>165716</v>
      </c>
      <c r="EI4" s="95">
        <v>207270</v>
      </c>
      <c r="EJ4" s="95">
        <v>256420</v>
      </c>
      <c r="EK4" s="95">
        <v>257291</v>
      </c>
      <c r="EL4" s="95">
        <v>314477</v>
      </c>
      <c r="EM4" s="95">
        <v>335068</v>
      </c>
      <c r="EN4" s="95">
        <v>373922</v>
      </c>
      <c r="EO4" s="95">
        <v>413770</v>
      </c>
      <c r="EP4" s="95">
        <v>387232</v>
      </c>
      <c r="EQ4" s="95">
        <v>390774</v>
      </c>
      <c r="ER4" s="95">
        <v>382511</v>
      </c>
      <c r="ES4" s="95">
        <v>386029</v>
      </c>
      <c r="ET4" s="95">
        <v>373023</v>
      </c>
      <c r="EU4" s="95">
        <v>78331</v>
      </c>
    </row>
    <row r="5" spans="1:151">
      <c r="A5" s="28" t="s">
        <v>50</v>
      </c>
      <c r="B5" s="29">
        <v>74981</v>
      </c>
      <c r="D5" s="28" t="s">
        <v>50</v>
      </c>
      <c r="E5" s="29">
        <v>70118</v>
      </c>
      <c r="H5" s="29">
        <v>1985</v>
      </c>
      <c r="I5" s="28" t="s">
        <v>39</v>
      </c>
      <c r="J5" s="29">
        <v>660</v>
      </c>
      <c r="K5" s="29">
        <v>0.62784848484848488</v>
      </c>
      <c r="L5" s="29">
        <v>6.7677121212121216</v>
      </c>
      <c r="M5" s="29">
        <v>1.4083787878787879</v>
      </c>
      <c r="N5" s="28" t="s">
        <v>52</v>
      </c>
      <c r="Q5" s="29">
        <v>1983</v>
      </c>
      <c r="R5" s="28" t="s">
        <v>39</v>
      </c>
      <c r="S5" s="29">
        <v>2</v>
      </c>
      <c r="T5" s="29">
        <v>2.9550000000000001</v>
      </c>
      <c r="U5" s="29">
        <v>30.01</v>
      </c>
      <c r="V5" s="29">
        <v>1.865</v>
      </c>
      <c r="W5" s="28" t="s">
        <v>50</v>
      </c>
      <c r="AA5" s="44">
        <v>1985</v>
      </c>
      <c r="AB5" s="54">
        <f t="shared" ref="AB5:AB26" si="1">SUM(AC5:AG5)</f>
        <v>601</v>
      </c>
      <c r="AC5" s="59">
        <v>8</v>
      </c>
      <c r="AD5" s="45">
        <v>369</v>
      </c>
      <c r="AE5" s="45">
        <v>30</v>
      </c>
      <c r="AF5" s="45">
        <v>102</v>
      </c>
      <c r="AG5" s="45">
        <v>92</v>
      </c>
      <c r="AH5" s="45">
        <v>1</v>
      </c>
      <c r="AI5" s="61">
        <f t="shared" si="0"/>
        <v>38</v>
      </c>
      <c r="AK5" s="76">
        <v>1985</v>
      </c>
      <c r="AL5" s="59">
        <v>0</v>
      </c>
      <c r="AM5" s="45">
        <v>0</v>
      </c>
      <c r="AN5" s="45">
        <v>1</v>
      </c>
      <c r="AO5" s="64">
        <v>9</v>
      </c>
      <c r="AQ5" s="76">
        <v>1985</v>
      </c>
      <c r="AR5" s="84">
        <f t="shared" ref="AR5:AR26" si="2">(AD5-AO5)</f>
        <v>360</v>
      </c>
      <c r="AS5" s="63">
        <f t="shared" ref="AS5:AS26" si="3">(AF5-AM5)</f>
        <v>102</v>
      </c>
      <c r="AT5" s="63">
        <f t="shared" ref="AT5:AT26" si="4">(AG5-AN5)</f>
        <v>91</v>
      </c>
      <c r="AU5" s="61">
        <f t="shared" ref="AU5:AU26" si="5">SUM(AI5-AL5)</f>
        <v>38</v>
      </c>
    </row>
    <row r="6" spans="1:151">
      <c r="A6" s="28" t="s">
        <v>52</v>
      </c>
      <c r="B6" s="29">
        <v>1272189</v>
      </c>
      <c r="D6" s="28" t="s">
        <v>51</v>
      </c>
      <c r="E6" s="29">
        <v>686561</v>
      </c>
      <c r="H6" s="29">
        <v>1985</v>
      </c>
      <c r="I6" s="28" t="s">
        <v>40</v>
      </c>
      <c r="J6" s="29">
        <v>134</v>
      </c>
      <c r="K6" s="29">
        <v>1.1942537313432835</v>
      </c>
      <c r="L6" s="29">
        <v>23.13417910447761</v>
      </c>
      <c r="M6" s="29">
        <v>2.0378358208955225</v>
      </c>
      <c r="N6" s="28" t="s">
        <v>52</v>
      </c>
      <c r="Q6" s="29">
        <v>1984</v>
      </c>
      <c r="R6" s="28" t="s">
        <v>39</v>
      </c>
      <c r="S6" s="29">
        <v>590</v>
      </c>
      <c r="T6" s="29">
        <v>2.0963898305084747</v>
      </c>
      <c r="U6" s="29">
        <v>40.731813559322028</v>
      </c>
      <c r="V6" s="29">
        <v>3.3087627118644072</v>
      </c>
      <c r="W6" s="28" t="s">
        <v>50</v>
      </c>
      <c r="AA6" s="44">
        <v>1986</v>
      </c>
      <c r="AB6" s="54">
        <f t="shared" si="1"/>
        <v>821</v>
      </c>
      <c r="AC6" s="59">
        <v>16</v>
      </c>
      <c r="AD6" s="45">
        <v>489</v>
      </c>
      <c r="AE6" s="45">
        <v>49</v>
      </c>
      <c r="AF6" s="45">
        <v>135</v>
      </c>
      <c r="AG6" s="45">
        <v>132</v>
      </c>
      <c r="AH6" s="45">
        <v>0</v>
      </c>
      <c r="AI6" s="61">
        <f t="shared" si="0"/>
        <v>65</v>
      </c>
      <c r="AK6" s="76">
        <v>1986</v>
      </c>
      <c r="AL6" s="59">
        <v>0</v>
      </c>
      <c r="AM6" s="45">
        <v>1</v>
      </c>
      <c r="AN6" s="45">
        <v>0</v>
      </c>
      <c r="AO6" s="64">
        <v>12</v>
      </c>
      <c r="AQ6" s="76">
        <v>1986</v>
      </c>
      <c r="AR6" s="84">
        <f t="shared" si="2"/>
        <v>477</v>
      </c>
      <c r="AS6" s="63">
        <f t="shared" si="3"/>
        <v>134</v>
      </c>
      <c r="AT6" s="63">
        <f t="shared" si="4"/>
        <v>132</v>
      </c>
      <c r="AU6" s="61">
        <f t="shared" si="5"/>
        <v>65</v>
      </c>
    </row>
    <row r="7" spans="1:151">
      <c r="D7" s="28" t="s">
        <v>52</v>
      </c>
      <c r="E7" s="29">
        <v>1234350</v>
      </c>
      <c r="H7" s="29">
        <v>1985</v>
      </c>
      <c r="I7" s="28" t="s">
        <v>41</v>
      </c>
      <c r="J7" s="29">
        <v>86</v>
      </c>
      <c r="K7" s="29">
        <v>1.2615116279069767</v>
      </c>
      <c r="L7" s="29">
        <v>22.752906976744185</v>
      </c>
      <c r="M7" s="29">
        <v>2.6455813953488372</v>
      </c>
      <c r="N7" s="28" t="s">
        <v>52</v>
      </c>
      <c r="Q7" s="29">
        <v>1984</v>
      </c>
      <c r="R7" s="28" t="s">
        <v>40</v>
      </c>
      <c r="S7" s="29">
        <v>161</v>
      </c>
      <c r="T7" s="29">
        <v>5.0272049689440994</v>
      </c>
      <c r="U7" s="29">
        <v>87.316459627329181</v>
      </c>
      <c r="V7" s="29">
        <v>3.3246583850931675</v>
      </c>
      <c r="W7" s="28" t="s">
        <v>50</v>
      </c>
      <c r="AA7" s="44">
        <v>1987</v>
      </c>
      <c r="AB7" s="54">
        <f t="shared" si="1"/>
        <v>1039</v>
      </c>
      <c r="AC7" s="59">
        <v>16</v>
      </c>
      <c r="AD7" s="45">
        <v>710</v>
      </c>
      <c r="AE7" s="45">
        <v>53</v>
      </c>
      <c r="AF7" s="45">
        <v>148</v>
      </c>
      <c r="AG7" s="45">
        <v>112</v>
      </c>
      <c r="AH7" s="45">
        <v>1</v>
      </c>
      <c r="AI7" s="61">
        <f t="shared" si="0"/>
        <v>69</v>
      </c>
      <c r="AK7" s="76">
        <v>1987</v>
      </c>
      <c r="AL7" s="59">
        <v>3</v>
      </c>
      <c r="AM7" s="45">
        <v>2</v>
      </c>
      <c r="AN7" s="45">
        <v>0</v>
      </c>
      <c r="AO7" s="64">
        <v>14</v>
      </c>
      <c r="AQ7" s="76">
        <v>1987</v>
      </c>
      <c r="AR7" s="84">
        <f t="shared" si="2"/>
        <v>696</v>
      </c>
      <c r="AS7" s="63">
        <f t="shared" si="3"/>
        <v>146</v>
      </c>
      <c r="AT7" s="63">
        <f t="shared" si="4"/>
        <v>112</v>
      </c>
      <c r="AU7" s="61">
        <f t="shared" si="5"/>
        <v>66</v>
      </c>
    </row>
    <row r="8" spans="1:151">
      <c r="H8" s="29">
        <v>1986</v>
      </c>
      <c r="I8" s="28" t="s">
        <v>39</v>
      </c>
      <c r="J8" s="29">
        <v>758</v>
      </c>
      <c r="K8" s="29">
        <v>0.5472559366754618</v>
      </c>
      <c r="L8" s="29">
        <v>5.9513060686015837</v>
      </c>
      <c r="M8" s="29">
        <v>1.2908575197889183</v>
      </c>
      <c r="N8" s="28" t="s">
        <v>52</v>
      </c>
      <c r="Q8" s="29">
        <v>1984</v>
      </c>
      <c r="R8" s="28" t="s">
        <v>41</v>
      </c>
      <c r="S8" s="29">
        <v>108</v>
      </c>
      <c r="T8" s="29">
        <v>4.1091666666666669</v>
      </c>
      <c r="U8" s="29">
        <v>77.126666666666665</v>
      </c>
      <c r="V8" s="29">
        <v>4.278888888888889</v>
      </c>
      <c r="W8" s="28" t="s">
        <v>50</v>
      </c>
      <c r="AA8" s="44">
        <v>1988</v>
      </c>
      <c r="AB8" s="54">
        <f t="shared" si="1"/>
        <v>1292</v>
      </c>
      <c r="AC8" s="59">
        <v>8</v>
      </c>
      <c r="AD8" s="45">
        <v>679</v>
      </c>
      <c r="AE8" s="45">
        <v>50</v>
      </c>
      <c r="AF8" s="45">
        <v>392</v>
      </c>
      <c r="AG8" s="45">
        <v>163</v>
      </c>
      <c r="AH8" s="45">
        <v>0</v>
      </c>
      <c r="AI8" s="61">
        <f t="shared" si="0"/>
        <v>58</v>
      </c>
      <c r="AK8" s="76">
        <v>1988</v>
      </c>
      <c r="AL8" s="59">
        <v>1</v>
      </c>
      <c r="AM8" s="45">
        <v>7</v>
      </c>
      <c r="AN8" s="45">
        <v>1</v>
      </c>
      <c r="AO8" s="64">
        <v>8</v>
      </c>
      <c r="AQ8" s="76">
        <v>1988</v>
      </c>
      <c r="AR8" s="84">
        <f t="shared" si="2"/>
        <v>671</v>
      </c>
      <c r="AS8" s="63">
        <f t="shared" si="3"/>
        <v>385</v>
      </c>
      <c r="AT8" s="63">
        <f t="shared" si="4"/>
        <v>162</v>
      </c>
      <c r="AU8" s="61">
        <f t="shared" si="5"/>
        <v>57</v>
      </c>
    </row>
    <row r="9" spans="1:151">
      <c r="H9" s="29">
        <v>1986</v>
      </c>
      <c r="I9" s="28" t="s">
        <v>40</v>
      </c>
      <c r="J9" s="29">
        <v>145</v>
      </c>
      <c r="K9" s="29">
        <v>1.1459999999999999</v>
      </c>
      <c r="L9" s="29">
        <v>14.997172413793102</v>
      </c>
      <c r="M9" s="29">
        <v>2.4693103448275862</v>
      </c>
      <c r="N9" s="28" t="s">
        <v>52</v>
      </c>
      <c r="Q9" s="29">
        <v>1985</v>
      </c>
      <c r="R9" s="28" t="s">
        <v>39</v>
      </c>
      <c r="S9" s="29">
        <v>1044</v>
      </c>
      <c r="T9" s="29">
        <v>2.0381992337164752</v>
      </c>
      <c r="U9" s="29">
        <v>35.762404214559382</v>
      </c>
      <c r="V9" s="29">
        <v>3.4240613026819924</v>
      </c>
      <c r="W9" s="28" t="s">
        <v>50</v>
      </c>
      <c r="AA9" s="44">
        <v>1989</v>
      </c>
      <c r="AB9" s="54">
        <f t="shared" si="1"/>
        <v>1499</v>
      </c>
      <c r="AC9" s="59">
        <v>8</v>
      </c>
      <c r="AD9" s="45">
        <v>876</v>
      </c>
      <c r="AE9" s="45">
        <v>26</v>
      </c>
      <c r="AF9" s="45">
        <v>411</v>
      </c>
      <c r="AG9" s="45">
        <v>178</v>
      </c>
      <c r="AH9" s="45">
        <v>1</v>
      </c>
      <c r="AI9" s="61">
        <f t="shared" si="0"/>
        <v>34</v>
      </c>
      <c r="AK9" s="76">
        <v>1989</v>
      </c>
      <c r="AL9" s="59">
        <v>0</v>
      </c>
      <c r="AM9" s="45">
        <v>4</v>
      </c>
      <c r="AN9" s="45">
        <v>0</v>
      </c>
      <c r="AO9" s="64">
        <v>11</v>
      </c>
      <c r="AQ9" s="76">
        <v>1989</v>
      </c>
      <c r="AR9" s="84">
        <f t="shared" si="2"/>
        <v>865</v>
      </c>
      <c r="AS9" s="63">
        <f t="shared" si="3"/>
        <v>407</v>
      </c>
      <c r="AT9" s="63">
        <f t="shared" si="4"/>
        <v>178</v>
      </c>
      <c r="AU9" s="61">
        <f t="shared" si="5"/>
        <v>34</v>
      </c>
    </row>
    <row r="10" spans="1:151">
      <c r="A10" s="27" t="s">
        <v>55</v>
      </c>
      <c r="B10" s="27" t="s">
        <v>56</v>
      </c>
      <c r="H10" s="29">
        <v>1986</v>
      </c>
      <c r="I10" s="28" t="s">
        <v>41</v>
      </c>
      <c r="J10" s="29">
        <v>118</v>
      </c>
      <c r="K10" s="29">
        <v>1.1943220338983052</v>
      </c>
      <c r="L10" s="29">
        <v>22.016864406779664</v>
      </c>
      <c r="M10" s="29">
        <v>2.7474576271186444</v>
      </c>
      <c r="N10" s="28" t="s">
        <v>52</v>
      </c>
      <c r="Q10" s="29">
        <v>1985</v>
      </c>
      <c r="R10" s="28" t="s">
        <v>40</v>
      </c>
      <c r="S10" s="29">
        <v>229</v>
      </c>
      <c r="T10" s="29">
        <v>4.9808296943231447</v>
      </c>
      <c r="U10" s="29">
        <v>75.936812227074242</v>
      </c>
      <c r="V10" s="29">
        <v>3.6265065502183407</v>
      </c>
      <c r="W10" s="28" t="s">
        <v>50</v>
      </c>
      <c r="AA10" s="44">
        <v>1990</v>
      </c>
      <c r="AB10" s="54">
        <f t="shared" si="1"/>
        <v>1371</v>
      </c>
      <c r="AC10" s="59">
        <v>4</v>
      </c>
      <c r="AD10" s="45">
        <v>937</v>
      </c>
      <c r="AE10" s="45">
        <v>13</v>
      </c>
      <c r="AF10" s="45">
        <v>315</v>
      </c>
      <c r="AG10" s="45">
        <v>102</v>
      </c>
      <c r="AH10" s="45">
        <v>0</v>
      </c>
      <c r="AI10" s="61">
        <f t="shared" si="0"/>
        <v>17</v>
      </c>
      <c r="AK10" s="76">
        <v>1990</v>
      </c>
      <c r="AL10" s="59">
        <v>0</v>
      </c>
      <c r="AM10" s="45">
        <v>2</v>
      </c>
      <c r="AN10" s="45">
        <v>1</v>
      </c>
      <c r="AO10" s="64">
        <v>12</v>
      </c>
      <c r="AQ10" s="76">
        <v>1990</v>
      </c>
      <c r="AR10" s="84">
        <f t="shared" si="2"/>
        <v>925</v>
      </c>
      <c r="AS10" s="63">
        <f t="shared" si="3"/>
        <v>313</v>
      </c>
      <c r="AT10" s="63">
        <f t="shared" si="4"/>
        <v>101</v>
      </c>
      <c r="AU10" s="61">
        <f t="shared" si="5"/>
        <v>17</v>
      </c>
    </row>
    <row r="11" spans="1:151">
      <c r="A11" s="28" t="s">
        <v>23</v>
      </c>
      <c r="B11" s="29">
        <v>0</v>
      </c>
      <c r="H11" s="29">
        <v>1987</v>
      </c>
      <c r="I11" s="28" t="s">
        <v>39</v>
      </c>
      <c r="J11" s="29">
        <v>1362</v>
      </c>
      <c r="K11" s="29">
        <v>0.54975036710719527</v>
      </c>
      <c r="L11" s="29">
        <v>5.3866005873715128</v>
      </c>
      <c r="M11" s="29">
        <v>1.3344713656387666</v>
      </c>
      <c r="N11" s="28" t="s">
        <v>52</v>
      </c>
      <c r="Q11" s="29">
        <v>1985</v>
      </c>
      <c r="R11" s="28" t="s">
        <v>41</v>
      </c>
      <c r="S11" s="29">
        <v>146</v>
      </c>
      <c r="T11" s="29">
        <v>5.8941780821917815</v>
      </c>
      <c r="U11" s="29">
        <v>72.04232876712328</v>
      </c>
      <c r="V11" s="29">
        <v>4.452808219178082</v>
      </c>
      <c r="W11" s="28" t="s">
        <v>50</v>
      </c>
      <c r="AA11" s="44">
        <v>1991</v>
      </c>
      <c r="AB11" s="54">
        <f t="shared" si="1"/>
        <v>2017</v>
      </c>
      <c r="AC11" s="59">
        <v>2</v>
      </c>
      <c r="AD11" s="45">
        <v>1558</v>
      </c>
      <c r="AE11" s="45">
        <v>8</v>
      </c>
      <c r="AF11" s="45">
        <v>343</v>
      </c>
      <c r="AG11" s="45">
        <v>106</v>
      </c>
      <c r="AH11" s="45">
        <v>0</v>
      </c>
      <c r="AI11" s="61">
        <f t="shared" si="0"/>
        <v>10</v>
      </c>
      <c r="AK11" s="76">
        <v>1991</v>
      </c>
      <c r="AL11" s="59">
        <v>0</v>
      </c>
      <c r="AM11" s="45">
        <v>1</v>
      </c>
      <c r="AN11" s="45">
        <v>0</v>
      </c>
      <c r="AO11" s="64">
        <v>22</v>
      </c>
      <c r="AQ11" s="76">
        <v>1991</v>
      </c>
      <c r="AR11" s="84">
        <f t="shared" si="2"/>
        <v>1536</v>
      </c>
      <c r="AS11" s="63">
        <f t="shared" si="3"/>
        <v>342</v>
      </c>
      <c r="AT11" s="63">
        <f t="shared" si="4"/>
        <v>106</v>
      </c>
      <c r="AU11" s="61">
        <f t="shared" si="5"/>
        <v>10</v>
      </c>
    </row>
    <row r="12" spans="1:151">
      <c r="A12" s="28" t="s">
        <v>50</v>
      </c>
      <c r="B12" s="29">
        <v>74981</v>
      </c>
      <c r="H12" s="29">
        <v>1987</v>
      </c>
      <c r="I12" s="28" t="s">
        <v>40</v>
      </c>
      <c r="J12" s="29">
        <v>211</v>
      </c>
      <c r="K12" s="29">
        <v>1.1843601895734597</v>
      </c>
      <c r="L12" s="29">
        <v>14.839383886255924</v>
      </c>
      <c r="M12" s="29">
        <v>2.1442180094786734</v>
      </c>
      <c r="N12" s="28" t="s">
        <v>52</v>
      </c>
      <c r="Q12" s="29">
        <v>1985</v>
      </c>
      <c r="R12" s="28" t="s">
        <v>42</v>
      </c>
      <c r="S12" s="29">
        <v>1</v>
      </c>
      <c r="T12" s="29">
        <v>3.19</v>
      </c>
      <c r="U12" s="29">
        <v>82.41</v>
      </c>
      <c r="V12" s="29">
        <v>1.07</v>
      </c>
      <c r="W12" s="28" t="s">
        <v>50</v>
      </c>
      <c r="AA12" s="44">
        <v>1992</v>
      </c>
      <c r="AB12" s="54">
        <f t="shared" si="1"/>
        <v>2174</v>
      </c>
      <c r="AC12" s="59">
        <v>2</v>
      </c>
      <c r="AD12" s="45">
        <v>1578</v>
      </c>
      <c r="AE12" s="45">
        <v>7</v>
      </c>
      <c r="AF12" s="45">
        <v>456</v>
      </c>
      <c r="AG12" s="45">
        <v>131</v>
      </c>
      <c r="AH12" s="45">
        <v>0</v>
      </c>
      <c r="AI12" s="61">
        <f t="shared" si="0"/>
        <v>9</v>
      </c>
      <c r="AK12" s="76">
        <v>1992</v>
      </c>
      <c r="AL12" s="59">
        <v>0</v>
      </c>
      <c r="AM12" s="45">
        <v>3</v>
      </c>
      <c r="AN12" s="45">
        <v>1</v>
      </c>
      <c r="AO12" s="64">
        <v>10</v>
      </c>
      <c r="AQ12" s="76">
        <v>1992</v>
      </c>
      <c r="AR12" s="84">
        <f t="shared" si="2"/>
        <v>1568</v>
      </c>
      <c r="AS12" s="63">
        <f t="shared" si="3"/>
        <v>453</v>
      </c>
      <c r="AT12" s="63">
        <f t="shared" si="4"/>
        <v>130</v>
      </c>
      <c r="AU12" s="61">
        <f t="shared" si="5"/>
        <v>9</v>
      </c>
    </row>
    <row r="13" spans="1:151">
      <c r="A13" s="28" t="s">
        <v>52</v>
      </c>
      <c r="B13" s="29">
        <v>1272189</v>
      </c>
      <c r="H13" s="29">
        <v>1987</v>
      </c>
      <c r="I13" s="28" t="s">
        <v>41</v>
      </c>
      <c r="J13" s="29">
        <v>173</v>
      </c>
      <c r="K13" s="29">
        <v>1.316242774566474</v>
      </c>
      <c r="L13" s="29">
        <v>18.340173410404624</v>
      </c>
      <c r="M13" s="29">
        <v>2.8583815028901736</v>
      </c>
      <c r="N13" s="28" t="s">
        <v>52</v>
      </c>
      <c r="Q13" s="29">
        <v>1986</v>
      </c>
      <c r="R13" s="28" t="s">
        <v>39</v>
      </c>
      <c r="S13" s="29">
        <v>1265</v>
      </c>
      <c r="T13" s="29">
        <v>1.989897233201581</v>
      </c>
      <c r="U13" s="29">
        <v>34.653778656126484</v>
      </c>
      <c r="V13" s="29">
        <v>3.1837944664031625</v>
      </c>
      <c r="W13" s="28" t="s">
        <v>50</v>
      </c>
      <c r="AA13" s="44">
        <v>1993</v>
      </c>
      <c r="AB13" s="54">
        <f t="shared" si="1"/>
        <v>2497</v>
      </c>
      <c r="AC13" s="59">
        <v>1</v>
      </c>
      <c r="AD13" s="45">
        <v>1781</v>
      </c>
      <c r="AE13" s="45">
        <v>7</v>
      </c>
      <c r="AF13" s="45">
        <v>586</v>
      </c>
      <c r="AG13" s="45">
        <v>122</v>
      </c>
      <c r="AH13" s="45">
        <v>1</v>
      </c>
      <c r="AI13" s="61">
        <f t="shared" si="0"/>
        <v>8</v>
      </c>
      <c r="AK13" s="76">
        <v>1993</v>
      </c>
      <c r="AL13" s="59">
        <v>0</v>
      </c>
      <c r="AM13" s="45">
        <v>4</v>
      </c>
      <c r="AN13" s="45">
        <v>1</v>
      </c>
      <c r="AO13" s="64">
        <v>24</v>
      </c>
      <c r="AQ13" s="76">
        <v>1993</v>
      </c>
      <c r="AR13" s="84">
        <f t="shared" si="2"/>
        <v>1757</v>
      </c>
      <c r="AS13" s="63">
        <f t="shared" si="3"/>
        <v>582</v>
      </c>
      <c r="AT13" s="63">
        <f t="shared" si="4"/>
        <v>121</v>
      </c>
      <c r="AU13" s="61">
        <f t="shared" si="5"/>
        <v>8</v>
      </c>
    </row>
    <row r="14" spans="1:151">
      <c r="H14" s="29">
        <v>1988</v>
      </c>
      <c r="I14" s="28" t="s">
        <v>39</v>
      </c>
      <c r="J14" s="29">
        <v>1130</v>
      </c>
      <c r="K14" s="29">
        <v>0.54945132743362834</v>
      </c>
      <c r="L14" s="29">
        <v>5.5720796460176993</v>
      </c>
      <c r="M14" s="29">
        <v>1.3335663716814159</v>
      </c>
      <c r="N14" s="28" t="s">
        <v>52</v>
      </c>
      <c r="Q14" s="29">
        <v>1986</v>
      </c>
      <c r="R14" s="28" t="s">
        <v>40</v>
      </c>
      <c r="S14" s="29">
        <v>259</v>
      </c>
      <c r="T14" s="29">
        <v>5.0688416988416991</v>
      </c>
      <c r="U14" s="29">
        <v>65.424903474903473</v>
      </c>
      <c r="V14" s="29">
        <v>4.5366795366795367</v>
      </c>
      <c r="W14" s="28" t="s">
        <v>50</v>
      </c>
      <c r="AA14" s="44">
        <v>1994</v>
      </c>
      <c r="AB14" s="54">
        <f t="shared" si="1"/>
        <v>2053</v>
      </c>
      <c r="AC14" s="59">
        <v>1</v>
      </c>
      <c r="AD14" s="45">
        <v>1276</v>
      </c>
      <c r="AE14" s="45">
        <v>18</v>
      </c>
      <c r="AF14" s="45">
        <v>524</v>
      </c>
      <c r="AG14" s="45">
        <v>234</v>
      </c>
      <c r="AH14" s="45">
        <v>0</v>
      </c>
      <c r="AI14" s="61">
        <f t="shared" si="0"/>
        <v>19</v>
      </c>
      <c r="AK14" s="76">
        <v>1994</v>
      </c>
      <c r="AL14" s="59">
        <v>3</v>
      </c>
      <c r="AM14" s="45">
        <v>2</v>
      </c>
      <c r="AN14" s="45">
        <v>2</v>
      </c>
      <c r="AO14" s="64">
        <v>12</v>
      </c>
      <c r="AQ14" s="76">
        <v>1994</v>
      </c>
      <c r="AR14" s="84">
        <f t="shared" si="2"/>
        <v>1264</v>
      </c>
      <c r="AS14" s="63">
        <f t="shared" si="3"/>
        <v>522</v>
      </c>
      <c r="AT14" s="63">
        <f t="shared" si="4"/>
        <v>232</v>
      </c>
      <c r="AU14" s="61">
        <f t="shared" si="5"/>
        <v>16</v>
      </c>
    </row>
    <row r="15" spans="1:151">
      <c r="A15" s="30" t="s">
        <v>65</v>
      </c>
      <c r="H15" s="29">
        <v>1988</v>
      </c>
      <c r="I15" s="28" t="s">
        <v>40</v>
      </c>
      <c r="J15" s="29">
        <v>723</v>
      </c>
      <c r="K15" s="29">
        <v>0.77341632088520051</v>
      </c>
      <c r="L15" s="29">
        <v>10.048769017980636</v>
      </c>
      <c r="M15" s="29">
        <v>1.6652143845089904</v>
      </c>
      <c r="N15" s="28" t="s">
        <v>52</v>
      </c>
      <c r="Q15" s="29">
        <v>1986</v>
      </c>
      <c r="R15" s="28" t="s">
        <v>41</v>
      </c>
      <c r="S15" s="29">
        <v>198</v>
      </c>
      <c r="T15" s="29">
        <v>5.165</v>
      </c>
      <c r="U15" s="29">
        <v>61.236010101010095</v>
      </c>
      <c r="V15" s="29">
        <v>4.6376767676767683</v>
      </c>
      <c r="W15" s="28" t="s">
        <v>50</v>
      </c>
      <c r="AA15" s="44">
        <v>1995</v>
      </c>
      <c r="AB15" s="54">
        <f t="shared" si="1"/>
        <v>1806</v>
      </c>
      <c r="AC15" s="59">
        <v>2</v>
      </c>
      <c r="AD15" s="45">
        <v>1028</v>
      </c>
      <c r="AE15" s="45">
        <v>21</v>
      </c>
      <c r="AF15" s="45">
        <v>465</v>
      </c>
      <c r="AG15" s="45">
        <v>290</v>
      </c>
      <c r="AH15" s="45">
        <v>0</v>
      </c>
      <c r="AI15" s="61">
        <f t="shared" si="0"/>
        <v>23</v>
      </c>
      <c r="AK15" s="76">
        <v>1995</v>
      </c>
      <c r="AL15" s="59">
        <v>2</v>
      </c>
      <c r="AM15" s="45">
        <v>5</v>
      </c>
      <c r="AN15" s="45">
        <v>1</v>
      </c>
      <c r="AO15" s="64">
        <v>10</v>
      </c>
      <c r="AQ15" s="76">
        <v>1995</v>
      </c>
      <c r="AR15" s="84">
        <f t="shared" si="2"/>
        <v>1018</v>
      </c>
      <c r="AS15" s="63">
        <f t="shared" si="3"/>
        <v>460</v>
      </c>
      <c r="AT15" s="63">
        <f t="shared" si="4"/>
        <v>289</v>
      </c>
      <c r="AU15" s="61">
        <f t="shared" si="5"/>
        <v>21</v>
      </c>
    </row>
    <row r="16" spans="1:151">
      <c r="A16">
        <v>74407</v>
      </c>
      <c r="H16" s="29">
        <v>1988</v>
      </c>
      <c r="I16" s="28" t="s">
        <v>41</v>
      </c>
      <c r="J16" s="29">
        <v>254</v>
      </c>
      <c r="K16" s="29">
        <v>1.0436614173228347</v>
      </c>
      <c r="L16" s="29">
        <v>11.836141732283465</v>
      </c>
      <c r="M16" s="29">
        <v>2.2949999999999999</v>
      </c>
      <c r="N16" s="28" t="s">
        <v>52</v>
      </c>
      <c r="Q16" s="29">
        <v>1987</v>
      </c>
      <c r="R16" s="28" t="s">
        <v>39</v>
      </c>
      <c r="S16" s="29">
        <v>2109</v>
      </c>
      <c r="T16" s="29">
        <v>1.9609009009009011</v>
      </c>
      <c r="U16" s="29">
        <v>31.778790896159315</v>
      </c>
      <c r="V16" s="29">
        <v>3.3184732100521575</v>
      </c>
      <c r="W16" s="28" t="s">
        <v>50</v>
      </c>
      <c r="AA16" s="44">
        <v>1996</v>
      </c>
      <c r="AB16" s="54">
        <f t="shared" si="1"/>
        <v>7205</v>
      </c>
      <c r="AC16" s="59">
        <v>0</v>
      </c>
      <c r="AD16" s="45">
        <v>4744</v>
      </c>
      <c r="AE16" s="45">
        <v>5</v>
      </c>
      <c r="AF16" s="45">
        <v>1860</v>
      </c>
      <c r="AG16" s="45">
        <v>596</v>
      </c>
      <c r="AH16" s="45">
        <v>0</v>
      </c>
      <c r="AI16" s="61">
        <f t="shared" si="0"/>
        <v>5</v>
      </c>
      <c r="AK16" s="76">
        <v>1996</v>
      </c>
      <c r="AL16" s="59">
        <v>2</v>
      </c>
      <c r="AM16" s="45">
        <v>11</v>
      </c>
      <c r="AN16" s="45">
        <v>4</v>
      </c>
      <c r="AO16" s="64">
        <v>31</v>
      </c>
      <c r="AQ16" s="76">
        <v>1996</v>
      </c>
      <c r="AR16" s="84">
        <f t="shared" si="2"/>
        <v>4713</v>
      </c>
      <c r="AS16" s="63">
        <f t="shared" si="3"/>
        <v>1849</v>
      </c>
      <c r="AT16" s="63">
        <f t="shared" si="4"/>
        <v>592</v>
      </c>
      <c r="AU16" s="61">
        <f t="shared" si="5"/>
        <v>3</v>
      </c>
    </row>
    <row r="17" spans="1:47">
      <c r="H17" s="29">
        <v>1989</v>
      </c>
      <c r="I17" s="28" t="s">
        <v>39</v>
      </c>
      <c r="J17" s="29">
        <v>1775</v>
      </c>
      <c r="K17" s="29">
        <v>0.52570140845070423</v>
      </c>
      <c r="L17" s="29">
        <v>5.1650591549295779</v>
      </c>
      <c r="M17" s="29">
        <v>1.3490478873239438</v>
      </c>
      <c r="N17" s="28" t="s">
        <v>52</v>
      </c>
      <c r="Q17" s="29">
        <v>1987</v>
      </c>
      <c r="R17" s="28" t="s">
        <v>40</v>
      </c>
      <c r="S17" s="29">
        <v>331</v>
      </c>
      <c r="T17" s="29">
        <v>4.9488821752265864</v>
      </c>
      <c r="U17" s="29">
        <v>62.032749244712988</v>
      </c>
      <c r="V17" s="29">
        <v>3.7679456193353476</v>
      </c>
      <c r="W17" s="28" t="s">
        <v>50</v>
      </c>
      <c r="AA17" s="44">
        <v>1997</v>
      </c>
      <c r="AB17" s="54">
        <f t="shared" si="1"/>
        <v>5677</v>
      </c>
      <c r="AC17" s="59">
        <v>1</v>
      </c>
      <c r="AD17" s="45">
        <v>3747</v>
      </c>
      <c r="AE17" s="45">
        <v>7</v>
      </c>
      <c r="AF17" s="45">
        <v>1415</v>
      </c>
      <c r="AG17" s="45">
        <v>507</v>
      </c>
      <c r="AH17" s="45">
        <v>3</v>
      </c>
      <c r="AI17" s="61">
        <f t="shared" si="0"/>
        <v>8</v>
      </c>
      <c r="AK17" s="76">
        <v>1997</v>
      </c>
      <c r="AL17" s="59">
        <v>3</v>
      </c>
      <c r="AM17" s="45">
        <v>7</v>
      </c>
      <c r="AN17" s="45">
        <v>0</v>
      </c>
      <c r="AO17" s="64">
        <v>26</v>
      </c>
      <c r="AQ17" s="76">
        <v>1997</v>
      </c>
      <c r="AR17" s="84">
        <f t="shared" si="2"/>
        <v>3721</v>
      </c>
      <c r="AS17" s="63">
        <f t="shared" si="3"/>
        <v>1408</v>
      </c>
      <c r="AT17" s="63">
        <f t="shared" si="4"/>
        <v>507</v>
      </c>
      <c r="AU17" s="61">
        <f t="shared" si="5"/>
        <v>5</v>
      </c>
    </row>
    <row r="18" spans="1:47">
      <c r="A18" t="s">
        <v>57</v>
      </c>
      <c r="H18" s="29">
        <v>1989</v>
      </c>
      <c r="I18" s="28" t="s">
        <v>40</v>
      </c>
      <c r="J18" s="29">
        <v>776</v>
      </c>
      <c r="K18" s="29">
        <v>0.86798969072164955</v>
      </c>
      <c r="L18" s="29">
        <v>11.321572164948453</v>
      </c>
      <c r="M18" s="29">
        <v>1.6710824742268042</v>
      </c>
      <c r="N18" s="28" t="s">
        <v>52</v>
      </c>
      <c r="Q18" s="29">
        <v>1987</v>
      </c>
      <c r="R18" s="28" t="s">
        <v>41</v>
      </c>
      <c r="S18" s="29">
        <v>255</v>
      </c>
      <c r="T18" s="29">
        <v>5.1605098039215687</v>
      </c>
      <c r="U18" s="29">
        <v>60.640901960784319</v>
      </c>
      <c r="V18" s="29">
        <v>5.1855686274509809</v>
      </c>
      <c r="W18" s="28" t="s">
        <v>50</v>
      </c>
      <c r="AA18" s="44">
        <v>1998</v>
      </c>
      <c r="AB18" s="54">
        <f t="shared" si="1"/>
        <v>3603</v>
      </c>
      <c r="AC18" s="59">
        <v>1</v>
      </c>
      <c r="AD18" s="45">
        <v>2261</v>
      </c>
      <c r="AE18" s="45">
        <v>3</v>
      </c>
      <c r="AF18" s="45">
        <v>1078</v>
      </c>
      <c r="AG18" s="45">
        <v>260</v>
      </c>
      <c r="AH18" s="45">
        <v>1</v>
      </c>
      <c r="AI18" s="61">
        <f t="shared" si="0"/>
        <v>4</v>
      </c>
      <c r="AK18" s="76">
        <v>1998</v>
      </c>
      <c r="AL18" s="59">
        <v>0</v>
      </c>
      <c r="AM18" s="45">
        <v>4</v>
      </c>
      <c r="AN18" s="45">
        <v>1</v>
      </c>
      <c r="AO18" s="64">
        <v>14</v>
      </c>
      <c r="AQ18" s="76">
        <v>1998</v>
      </c>
      <c r="AR18" s="84">
        <f t="shared" si="2"/>
        <v>2247</v>
      </c>
      <c r="AS18" s="63">
        <f t="shared" si="3"/>
        <v>1074</v>
      </c>
      <c r="AT18" s="63">
        <f t="shared" si="4"/>
        <v>259</v>
      </c>
      <c r="AU18" s="61">
        <f t="shared" si="5"/>
        <v>4</v>
      </c>
    </row>
    <row r="19" spans="1:47">
      <c r="A19">
        <v>84710</v>
      </c>
      <c r="H19" s="29">
        <v>1989</v>
      </c>
      <c r="I19" s="28" t="s">
        <v>41</v>
      </c>
      <c r="J19" s="29">
        <v>303</v>
      </c>
      <c r="K19" s="29">
        <v>1.0664686468646867</v>
      </c>
      <c r="L19" s="29">
        <v>10.85990099009901</v>
      </c>
      <c r="M19" s="29">
        <v>2.4045874587458744</v>
      </c>
      <c r="N19" s="28" t="s">
        <v>52</v>
      </c>
      <c r="Q19" s="29">
        <v>1987</v>
      </c>
      <c r="R19" s="28" t="s">
        <v>42</v>
      </c>
      <c r="S19" s="29">
        <v>1</v>
      </c>
      <c r="T19" s="29">
        <v>0.31</v>
      </c>
      <c r="U19" s="29">
        <v>0.23</v>
      </c>
      <c r="V19" s="29">
        <v>7.36</v>
      </c>
      <c r="W19" s="28" t="s">
        <v>50</v>
      </c>
      <c r="AA19" s="44">
        <v>1999</v>
      </c>
      <c r="AB19" s="54">
        <f t="shared" si="1"/>
        <v>2723</v>
      </c>
      <c r="AC19" s="59">
        <v>0</v>
      </c>
      <c r="AD19" s="45">
        <v>1739</v>
      </c>
      <c r="AE19" s="45">
        <v>5</v>
      </c>
      <c r="AF19" s="45">
        <v>698</v>
      </c>
      <c r="AG19" s="45">
        <v>281</v>
      </c>
      <c r="AH19" s="45">
        <v>2</v>
      </c>
      <c r="AI19" s="61">
        <f t="shared" si="0"/>
        <v>5</v>
      </c>
      <c r="AK19" s="76">
        <v>1999</v>
      </c>
      <c r="AL19" s="59">
        <v>1</v>
      </c>
      <c r="AM19" s="45">
        <v>3</v>
      </c>
      <c r="AN19" s="45">
        <v>0</v>
      </c>
      <c r="AO19" s="64">
        <v>6</v>
      </c>
      <c r="AQ19" s="76">
        <v>1999</v>
      </c>
      <c r="AR19" s="84">
        <f t="shared" si="2"/>
        <v>1733</v>
      </c>
      <c r="AS19" s="63">
        <f t="shared" si="3"/>
        <v>695</v>
      </c>
      <c r="AT19" s="63">
        <f t="shared" si="4"/>
        <v>281</v>
      </c>
      <c r="AU19" s="61">
        <f t="shared" si="5"/>
        <v>4</v>
      </c>
    </row>
    <row r="20" spans="1:47">
      <c r="H20" s="29">
        <v>1989</v>
      </c>
      <c r="I20" s="28" t="s">
        <v>42</v>
      </c>
      <c r="J20" s="29">
        <v>1</v>
      </c>
      <c r="K20" s="29">
        <v>2.64</v>
      </c>
      <c r="L20" s="29">
        <v>29.43</v>
      </c>
      <c r="M20" s="29">
        <v>2.68</v>
      </c>
      <c r="N20" s="28" t="s">
        <v>52</v>
      </c>
      <c r="Q20" s="29">
        <v>1988</v>
      </c>
      <c r="R20" s="28" t="s">
        <v>39</v>
      </c>
      <c r="S20" s="29">
        <v>1832</v>
      </c>
      <c r="T20" s="29">
        <v>2.1905403930131007</v>
      </c>
      <c r="U20" s="29">
        <v>32.239967248908293</v>
      </c>
      <c r="V20" s="29">
        <v>3.2664737991266377</v>
      </c>
      <c r="W20" s="28" t="s">
        <v>50</v>
      </c>
      <c r="AA20" s="44">
        <v>2000</v>
      </c>
      <c r="AB20" s="54">
        <f t="shared" si="1"/>
        <v>2136</v>
      </c>
      <c r="AC20" s="59">
        <v>0</v>
      </c>
      <c r="AD20" s="45">
        <v>1354</v>
      </c>
      <c r="AE20" s="45">
        <v>6</v>
      </c>
      <c r="AF20" s="45">
        <v>625</v>
      </c>
      <c r="AG20" s="45">
        <v>151</v>
      </c>
      <c r="AH20" s="45">
        <v>0</v>
      </c>
      <c r="AI20" s="61">
        <f t="shared" si="0"/>
        <v>6</v>
      </c>
      <c r="AK20" s="76">
        <v>2000</v>
      </c>
      <c r="AL20" s="59">
        <v>0</v>
      </c>
      <c r="AM20" s="45">
        <v>2</v>
      </c>
      <c r="AN20" s="45">
        <v>1</v>
      </c>
      <c r="AO20" s="64">
        <v>3</v>
      </c>
      <c r="AQ20" s="76">
        <v>2000</v>
      </c>
      <c r="AR20" s="84">
        <f t="shared" si="2"/>
        <v>1351</v>
      </c>
      <c r="AS20" s="63">
        <f t="shared" si="3"/>
        <v>623</v>
      </c>
      <c r="AT20" s="63">
        <f t="shared" si="4"/>
        <v>150</v>
      </c>
      <c r="AU20" s="61">
        <f t="shared" si="5"/>
        <v>6</v>
      </c>
    </row>
    <row r="21" spans="1:47">
      <c r="H21" s="29">
        <v>1990</v>
      </c>
      <c r="I21" s="28" t="s">
        <v>39</v>
      </c>
      <c r="J21" s="29">
        <v>1846</v>
      </c>
      <c r="K21" s="29">
        <v>0.4592036836403034</v>
      </c>
      <c r="L21" s="29">
        <v>4.7054821235102926</v>
      </c>
      <c r="M21" s="29">
        <v>1.3542903575297942</v>
      </c>
      <c r="N21" s="28" t="s">
        <v>52</v>
      </c>
      <c r="Q21" s="29">
        <v>1988</v>
      </c>
      <c r="R21" s="28" t="s">
        <v>40</v>
      </c>
      <c r="S21" s="29">
        <v>1138</v>
      </c>
      <c r="T21" s="29">
        <v>2.3819156414762745</v>
      </c>
      <c r="U21" s="29">
        <v>29.908594024604568</v>
      </c>
      <c r="V21" s="29">
        <v>4.5454569420035149</v>
      </c>
      <c r="W21" s="28" t="s">
        <v>50</v>
      </c>
      <c r="AA21" s="44">
        <v>2001</v>
      </c>
      <c r="AB21" s="54">
        <f t="shared" si="1"/>
        <v>1673</v>
      </c>
      <c r="AC21" s="59">
        <v>1</v>
      </c>
      <c r="AD21" s="45">
        <v>935</v>
      </c>
      <c r="AE21" s="45">
        <v>1</v>
      </c>
      <c r="AF21" s="45">
        <v>529</v>
      </c>
      <c r="AG21" s="45">
        <v>207</v>
      </c>
      <c r="AH21" s="45">
        <v>1</v>
      </c>
      <c r="AI21" s="61">
        <f t="shared" si="0"/>
        <v>2</v>
      </c>
      <c r="AK21" s="76">
        <v>2001</v>
      </c>
      <c r="AL21" s="59">
        <v>0</v>
      </c>
      <c r="AM21" s="45">
        <v>1</v>
      </c>
      <c r="AN21" s="45">
        <v>0</v>
      </c>
      <c r="AO21" s="64">
        <v>4</v>
      </c>
      <c r="AQ21" s="76">
        <v>2001</v>
      </c>
      <c r="AR21" s="84">
        <f t="shared" si="2"/>
        <v>931</v>
      </c>
      <c r="AS21" s="63">
        <f t="shared" si="3"/>
        <v>528</v>
      </c>
      <c r="AT21" s="63">
        <f t="shared" si="4"/>
        <v>207</v>
      </c>
      <c r="AU21" s="61">
        <f t="shared" si="5"/>
        <v>2</v>
      </c>
    </row>
    <row r="22" spans="1:47">
      <c r="H22" s="29">
        <v>1990</v>
      </c>
      <c r="I22" s="28" t="s">
        <v>44</v>
      </c>
      <c r="J22" s="29">
        <v>1</v>
      </c>
      <c r="K22" s="29">
        <v>2.02</v>
      </c>
      <c r="L22" s="29">
        <v>5.3</v>
      </c>
      <c r="M22" s="29">
        <v>1.79</v>
      </c>
      <c r="N22" s="28" t="s">
        <v>52</v>
      </c>
      <c r="Q22" s="29">
        <v>1988</v>
      </c>
      <c r="R22" s="28" t="s">
        <v>41</v>
      </c>
      <c r="S22" s="29">
        <v>405</v>
      </c>
      <c r="T22" s="29">
        <v>3.4907654320987653</v>
      </c>
      <c r="U22" s="29">
        <v>39.960395061728399</v>
      </c>
      <c r="V22" s="29">
        <v>5.1645185185185181</v>
      </c>
      <c r="W22" s="28" t="s">
        <v>50</v>
      </c>
      <c r="AA22" s="44">
        <v>2002</v>
      </c>
      <c r="AB22" s="54">
        <f t="shared" si="1"/>
        <v>1011</v>
      </c>
      <c r="AC22" s="59">
        <v>0</v>
      </c>
      <c r="AD22" s="45">
        <v>494</v>
      </c>
      <c r="AE22" s="45">
        <v>0</v>
      </c>
      <c r="AF22" s="45">
        <v>314</v>
      </c>
      <c r="AG22" s="45">
        <v>203</v>
      </c>
      <c r="AH22" s="45">
        <v>1</v>
      </c>
      <c r="AI22" s="61">
        <f t="shared" si="0"/>
        <v>0</v>
      </c>
      <c r="AK22" s="76">
        <v>2002</v>
      </c>
      <c r="AL22" s="59">
        <v>0</v>
      </c>
      <c r="AM22" s="45">
        <v>0</v>
      </c>
      <c r="AN22" s="45">
        <v>0</v>
      </c>
      <c r="AO22" s="64">
        <v>2</v>
      </c>
      <c r="AQ22" s="76">
        <v>2002</v>
      </c>
      <c r="AR22" s="84">
        <f t="shared" si="2"/>
        <v>492</v>
      </c>
      <c r="AS22" s="63">
        <f t="shared" si="3"/>
        <v>314</v>
      </c>
      <c r="AT22" s="63">
        <f t="shared" si="4"/>
        <v>203</v>
      </c>
      <c r="AU22" s="61">
        <f t="shared" si="5"/>
        <v>0</v>
      </c>
    </row>
    <row r="23" spans="1:47">
      <c r="H23" s="29">
        <v>1990</v>
      </c>
      <c r="I23" s="28" t="s">
        <v>40</v>
      </c>
      <c r="J23" s="29">
        <v>557</v>
      </c>
      <c r="K23" s="29">
        <v>0.76265709156193895</v>
      </c>
      <c r="L23" s="29">
        <v>9.9444165170556538</v>
      </c>
      <c r="M23" s="29">
        <v>1.6529802513464993</v>
      </c>
      <c r="N23" s="28" t="s">
        <v>52</v>
      </c>
      <c r="Q23" s="29">
        <v>1989</v>
      </c>
      <c r="R23" s="28" t="s">
        <v>39</v>
      </c>
      <c r="S23" s="29">
        <v>2740</v>
      </c>
      <c r="T23" s="29">
        <v>1.8583905109489052</v>
      </c>
      <c r="U23" s="29">
        <v>32.16825547445255</v>
      </c>
      <c r="V23" s="29">
        <v>3.2986204379562043</v>
      </c>
      <c r="W23" s="28" t="s">
        <v>50</v>
      </c>
      <c r="AA23" s="44">
        <v>2003</v>
      </c>
      <c r="AB23" s="54">
        <f t="shared" si="1"/>
        <v>366</v>
      </c>
      <c r="AC23" s="59">
        <v>0</v>
      </c>
      <c r="AD23" s="45">
        <v>234</v>
      </c>
      <c r="AE23" s="45">
        <v>0</v>
      </c>
      <c r="AF23" s="45">
        <v>92</v>
      </c>
      <c r="AG23" s="45">
        <v>40</v>
      </c>
      <c r="AH23" s="45">
        <v>0</v>
      </c>
      <c r="AI23" s="61">
        <f t="shared" si="0"/>
        <v>0</v>
      </c>
      <c r="AK23" s="76">
        <v>2003</v>
      </c>
      <c r="AL23" s="59">
        <v>0</v>
      </c>
      <c r="AM23" s="45">
        <v>0</v>
      </c>
      <c r="AN23" s="45">
        <v>0</v>
      </c>
      <c r="AO23" s="64">
        <v>1</v>
      </c>
      <c r="AQ23" s="76">
        <v>2003</v>
      </c>
      <c r="AR23" s="84">
        <f t="shared" si="2"/>
        <v>233</v>
      </c>
      <c r="AS23" s="63">
        <f t="shared" si="3"/>
        <v>92</v>
      </c>
      <c r="AT23" s="63">
        <f t="shared" si="4"/>
        <v>40</v>
      </c>
      <c r="AU23" s="61">
        <f t="shared" si="5"/>
        <v>0</v>
      </c>
    </row>
    <row r="24" spans="1:47">
      <c r="H24" s="29">
        <v>1990</v>
      </c>
      <c r="I24" s="28" t="s">
        <v>41</v>
      </c>
      <c r="J24" s="29">
        <v>201</v>
      </c>
      <c r="K24" s="29">
        <v>1.0358208955223882</v>
      </c>
      <c r="L24" s="29">
        <v>10.578457711442786</v>
      </c>
      <c r="M24" s="29">
        <v>2.1512437810945273</v>
      </c>
      <c r="N24" s="28" t="s">
        <v>52</v>
      </c>
      <c r="Q24" s="29">
        <v>1989</v>
      </c>
      <c r="R24" s="28" t="s">
        <v>40</v>
      </c>
      <c r="S24" s="29">
        <v>1229</v>
      </c>
      <c r="T24" s="29">
        <v>2.3678763222131813</v>
      </c>
      <c r="U24" s="29">
        <v>35.7853051261188</v>
      </c>
      <c r="V24" s="29">
        <v>4.3883645240032552</v>
      </c>
      <c r="W24" s="28" t="s">
        <v>50</v>
      </c>
      <c r="AA24" s="44">
        <v>2004</v>
      </c>
      <c r="AB24" s="54">
        <f t="shared" si="1"/>
        <v>257</v>
      </c>
      <c r="AC24" s="59">
        <v>0</v>
      </c>
      <c r="AD24" s="45">
        <v>141</v>
      </c>
      <c r="AE24" s="45">
        <v>1</v>
      </c>
      <c r="AF24" s="45">
        <v>68</v>
      </c>
      <c r="AG24" s="45">
        <v>47</v>
      </c>
      <c r="AH24" s="45">
        <v>0</v>
      </c>
      <c r="AI24" s="61">
        <f t="shared" si="0"/>
        <v>1</v>
      </c>
      <c r="AK24" s="77">
        <v>2004</v>
      </c>
      <c r="AL24" s="60">
        <v>1</v>
      </c>
      <c r="AM24" s="47">
        <v>0</v>
      </c>
      <c r="AN24" s="47">
        <v>0</v>
      </c>
      <c r="AO24" s="78">
        <v>0</v>
      </c>
      <c r="AQ24" s="76">
        <v>2004</v>
      </c>
      <c r="AR24" s="84">
        <f t="shared" si="2"/>
        <v>141</v>
      </c>
      <c r="AS24" s="63">
        <f t="shared" si="3"/>
        <v>68</v>
      </c>
      <c r="AT24" s="63">
        <f t="shared" si="4"/>
        <v>47</v>
      </c>
      <c r="AU24" s="61">
        <f t="shared" si="5"/>
        <v>0</v>
      </c>
    </row>
    <row r="25" spans="1:47">
      <c r="H25" s="29">
        <v>1991</v>
      </c>
      <c r="I25" s="28" t="s">
        <v>39</v>
      </c>
      <c r="J25" s="29">
        <v>3620</v>
      </c>
      <c r="K25" s="29">
        <v>0.35501104972375691</v>
      </c>
      <c r="L25" s="29">
        <v>3.649118784530387</v>
      </c>
      <c r="M25" s="29">
        <v>1.1468397790055249</v>
      </c>
      <c r="N25" s="28" t="s">
        <v>52</v>
      </c>
      <c r="Q25" s="29">
        <v>1989</v>
      </c>
      <c r="R25" s="28" t="s">
        <v>41</v>
      </c>
      <c r="S25" s="29">
        <v>470</v>
      </c>
      <c r="T25" s="29">
        <v>3.4615319148936172</v>
      </c>
      <c r="U25" s="29">
        <v>34.436</v>
      </c>
      <c r="V25" s="29">
        <v>5.1382765957446814</v>
      </c>
      <c r="W25" s="28" t="s">
        <v>50</v>
      </c>
      <c r="AA25" s="44">
        <v>2005</v>
      </c>
      <c r="AB25" s="54">
        <f t="shared" si="1"/>
        <v>62</v>
      </c>
      <c r="AC25" s="59">
        <v>0</v>
      </c>
      <c r="AD25" s="45">
        <v>42</v>
      </c>
      <c r="AE25" s="45">
        <v>0</v>
      </c>
      <c r="AF25" s="45">
        <v>13</v>
      </c>
      <c r="AG25" s="45">
        <v>7</v>
      </c>
      <c r="AH25" s="45">
        <v>0</v>
      </c>
      <c r="AI25" s="61">
        <f t="shared" si="0"/>
        <v>0</v>
      </c>
      <c r="AK25" s="76">
        <v>2005</v>
      </c>
      <c r="AL25" s="60">
        <v>0</v>
      </c>
      <c r="AM25" s="47">
        <v>0</v>
      </c>
      <c r="AN25" s="47">
        <v>0</v>
      </c>
      <c r="AO25" s="78">
        <v>0</v>
      </c>
      <c r="AQ25" s="76">
        <v>2005</v>
      </c>
      <c r="AR25" s="84">
        <f t="shared" si="2"/>
        <v>42</v>
      </c>
      <c r="AS25" s="63">
        <f t="shared" si="3"/>
        <v>13</v>
      </c>
      <c r="AT25" s="63">
        <f t="shared" si="4"/>
        <v>7</v>
      </c>
      <c r="AU25" s="61">
        <f t="shared" si="5"/>
        <v>0</v>
      </c>
    </row>
    <row r="26" spans="1:47" ht="13.5" thickBot="1">
      <c r="H26" s="29">
        <v>1991</v>
      </c>
      <c r="I26" s="28" t="s">
        <v>40</v>
      </c>
      <c r="J26" s="29">
        <v>751</v>
      </c>
      <c r="K26" s="29">
        <v>0.64209054593874837</v>
      </c>
      <c r="L26" s="29">
        <v>7.386724367509987</v>
      </c>
      <c r="M26" s="29">
        <v>1.3865645805592544</v>
      </c>
      <c r="N26" s="28" t="s">
        <v>52</v>
      </c>
      <c r="Q26" s="29">
        <v>1989</v>
      </c>
      <c r="R26" s="28" t="s">
        <v>42</v>
      </c>
      <c r="S26" s="29">
        <v>1</v>
      </c>
      <c r="T26" s="29">
        <v>3.41</v>
      </c>
      <c r="U26" s="29">
        <v>29.17</v>
      </c>
      <c r="V26" s="29">
        <v>3.34</v>
      </c>
      <c r="W26" s="28" t="s">
        <v>50</v>
      </c>
      <c r="AA26" s="46">
        <v>2006</v>
      </c>
      <c r="AB26" s="54">
        <f t="shared" si="1"/>
        <v>6</v>
      </c>
      <c r="AC26" s="60">
        <v>0</v>
      </c>
      <c r="AD26" s="47">
        <v>5</v>
      </c>
      <c r="AE26" s="47">
        <v>0</v>
      </c>
      <c r="AF26" s="47">
        <v>1</v>
      </c>
      <c r="AG26" s="47">
        <v>0</v>
      </c>
      <c r="AH26" s="47">
        <v>0</v>
      </c>
      <c r="AI26" s="62">
        <f t="shared" si="0"/>
        <v>0</v>
      </c>
      <c r="AK26" s="76">
        <v>2006</v>
      </c>
      <c r="AL26" s="67">
        <v>0</v>
      </c>
      <c r="AM26" s="65">
        <v>0</v>
      </c>
      <c r="AN26" s="65">
        <v>0</v>
      </c>
      <c r="AO26" s="66">
        <v>0</v>
      </c>
      <c r="AQ26" s="77">
        <v>2006</v>
      </c>
      <c r="AR26" s="85">
        <f t="shared" si="2"/>
        <v>5</v>
      </c>
      <c r="AS26" s="86">
        <f t="shared" si="3"/>
        <v>1</v>
      </c>
      <c r="AT26" s="86">
        <f t="shared" si="4"/>
        <v>0</v>
      </c>
      <c r="AU26" s="62">
        <f t="shared" si="5"/>
        <v>0</v>
      </c>
    </row>
    <row r="27" spans="1:47" ht="13.5" thickBot="1">
      <c r="H27" s="29">
        <v>1991</v>
      </c>
      <c r="I27" s="28" t="s">
        <v>41</v>
      </c>
      <c r="J27" s="29">
        <v>229</v>
      </c>
      <c r="K27" s="29">
        <v>0.92323144104803501</v>
      </c>
      <c r="L27" s="29">
        <v>9.2640174672489088</v>
      </c>
      <c r="M27" s="29">
        <v>2.3028820960698688</v>
      </c>
      <c r="N27" s="28" t="s">
        <v>52</v>
      </c>
      <c r="Q27" s="29">
        <v>1990</v>
      </c>
      <c r="R27" s="28" t="s">
        <v>39</v>
      </c>
      <c r="S27" s="29">
        <v>2856</v>
      </c>
      <c r="T27" s="29">
        <v>1.7528921568627451</v>
      </c>
      <c r="U27" s="29">
        <v>31.383764005602238</v>
      </c>
      <c r="V27" s="29">
        <v>3.330220588235294</v>
      </c>
      <c r="W27" s="28" t="s">
        <v>50</v>
      </c>
      <c r="AA27" s="55" t="s">
        <v>66</v>
      </c>
      <c r="AB27" s="48">
        <f t="shared" ref="AB27:AH27" si="6">SUM(AB4:AB26)</f>
        <v>42276</v>
      </c>
      <c r="AC27" s="49">
        <f t="shared" si="6"/>
        <v>81</v>
      </c>
      <c r="AD27" s="50">
        <f t="shared" si="6"/>
        <v>27201</v>
      </c>
      <c r="AE27" s="50">
        <f t="shared" si="6"/>
        <v>332</v>
      </c>
      <c r="AF27" s="50">
        <f t="shared" si="6"/>
        <v>10639</v>
      </c>
      <c r="AG27" s="50">
        <f t="shared" si="6"/>
        <v>4023</v>
      </c>
      <c r="AH27" s="50">
        <f t="shared" si="6"/>
        <v>12</v>
      </c>
      <c r="AI27" s="51">
        <f t="shared" si="0"/>
        <v>413</v>
      </c>
      <c r="AK27" s="80">
        <f>SUM(AL27:AO27)</f>
        <v>326</v>
      </c>
      <c r="AL27" s="81">
        <f>SUM(AL4:AL24)</f>
        <v>16</v>
      </c>
      <c r="AM27" s="82">
        <f>SUM(AM4:AM24)</f>
        <v>59</v>
      </c>
      <c r="AN27" s="82">
        <f>SUM(AN4:AN24)</f>
        <v>14</v>
      </c>
      <c r="AO27" s="83">
        <f>SUM(AO4:AO24)</f>
        <v>237</v>
      </c>
      <c r="AQ27" s="55" t="s">
        <v>66</v>
      </c>
      <c r="AR27" s="79">
        <f>SUM(AR4:AR26)</f>
        <v>26964</v>
      </c>
      <c r="AS27" s="50">
        <f>SUM(AS4:AS26)</f>
        <v>10580</v>
      </c>
      <c r="AT27" s="50">
        <f>SUM(AT4:AT26)</f>
        <v>4009</v>
      </c>
      <c r="AU27" s="51">
        <f>SUM(AU4:AU26)</f>
        <v>397</v>
      </c>
    </row>
    <row r="28" spans="1:47">
      <c r="H28" s="29">
        <v>1991</v>
      </c>
      <c r="I28" s="28" t="s">
        <v>42</v>
      </c>
      <c r="J28" s="29">
        <v>1</v>
      </c>
      <c r="K28" s="29">
        <v>2.99</v>
      </c>
      <c r="L28" s="29">
        <v>74.83</v>
      </c>
      <c r="M28" s="29">
        <v>1.4</v>
      </c>
      <c r="N28" s="28" t="s">
        <v>52</v>
      </c>
      <c r="Q28" s="29">
        <v>1990</v>
      </c>
      <c r="R28" s="28" t="s">
        <v>40</v>
      </c>
      <c r="S28" s="29">
        <v>874</v>
      </c>
      <c r="T28" s="29">
        <v>2.3756750572082383</v>
      </c>
      <c r="U28" s="29">
        <v>33.329221967963385</v>
      </c>
      <c r="V28" s="29">
        <v>4.4392791762013735</v>
      </c>
      <c r="W28" s="28" t="s">
        <v>50</v>
      </c>
      <c r="AR28" s="93">
        <f>SUM(AR27:AU27)</f>
        <v>41950</v>
      </c>
    </row>
    <row r="29" spans="1:47">
      <c r="H29" s="29">
        <v>1992</v>
      </c>
      <c r="I29" s="28" t="s">
        <v>39</v>
      </c>
      <c r="J29" s="29">
        <v>3529</v>
      </c>
      <c r="K29" s="29">
        <v>0.33591952394446023</v>
      </c>
      <c r="L29" s="29">
        <v>3.617220175687164</v>
      </c>
      <c r="M29" s="29">
        <v>1.1614338339472938</v>
      </c>
      <c r="N29" s="28" t="s">
        <v>52</v>
      </c>
      <c r="Q29" s="29">
        <v>1990</v>
      </c>
      <c r="R29" s="28" t="s">
        <v>41</v>
      </c>
      <c r="S29" s="29">
        <v>299</v>
      </c>
      <c r="T29" s="29">
        <v>3.2225752508361207</v>
      </c>
      <c r="U29" s="29">
        <v>43.355484949832778</v>
      </c>
      <c r="V29" s="29">
        <v>5.2245819397993305</v>
      </c>
      <c r="W29" s="28" t="s">
        <v>50</v>
      </c>
      <c r="AR29">
        <f>(AB27-AR28)</f>
        <v>326</v>
      </c>
    </row>
    <row r="30" spans="1:47">
      <c r="H30" s="29">
        <v>1992</v>
      </c>
      <c r="I30" s="28" t="s">
        <v>40</v>
      </c>
      <c r="J30" s="29">
        <v>926</v>
      </c>
      <c r="K30" s="29">
        <v>0.5806695464362851</v>
      </c>
      <c r="L30" s="29">
        <v>6.5610475161987045</v>
      </c>
      <c r="M30" s="29">
        <v>1.4161987041036719</v>
      </c>
      <c r="N30" s="28" t="s">
        <v>52</v>
      </c>
      <c r="Q30" s="29">
        <v>1991</v>
      </c>
      <c r="R30" s="28" t="s">
        <v>39</v>
      </c>
      <c r="S30" s="29">
        <v>5353</v>
      </c>
      <c r="T30" s="29">
        <v>1.2435736969923408</v>
      </c>
      <c r="U30" s="29">
        <v>22.01134877638707</v>
      </c>
      <c r="V30" s="29">
        <v>2.9724416215206428</v>
      </c>
      <c r="W30" s="28" t="s">
        <v>50</v>
      </c>
      <c r="AN30" s="47">
        <v>0</v>
      </c>
    </row>
    <row r="31" spans="1:47">
      <c r="H31" s="29">
        <v>1992</v>
      </c>
      <c r="I31" s="28" t="s">
        <v>41</v>
      </c>
      <c r="J31" s="29">
        <v>299</v>
      </c>
      <c r="K31" s="29">
        <v>0.9466555183946489</v>
      </c>
      <c r="L31" s="29">
        <v>10.562943143812708</v>
      </c>
      <c r="M31" s="29">
        <v>2.3059866220735787</v>
      </c>
      <c r="N31" s="28" t="s">
        <v>52</v>
      </c>
      <c r="Q31" s="29">
        <v>1991</v>
      </c>
      <c r="R31" s="28" t="s">
        <v>40</v>
      </c>
      <c r="S31" s="29">
        <v>1136</v>
      </c>
      <c r="T31" s="29">
        <v>2.1876496478873242</v>
      </c>
      <c r="U31" s="29">
        <v>33.369762323943661</v>
      </c>
      <c r="V31" s="29">
        <v>3.6552904929577466</v>
      </c>
      <c r="W31" s="28" t="s">
        <v>50</v>
      </c>
    </row>
    <row r="32" spans="1:47">
      <c r="H32" s="29">
        <v>1993</v>
      </c>
      <c r="I32" s="28" t="s">
        <v>39</v>
      </c>
      <c r="J32" s="29">
        <v>4933</v>
      </c>
      <c r="K32" s="29">
        <v>0.34731603486722079</v>
      </c>
      <c r="L32" s="29">
        <v>3.8222663693492804</v>
      </c>
      <c r="M32" s="29">
        <v>1.1680235151023719</v>
      </c>
      <c r="N32" s="28" t="s">
        <v>52</v>
      </c>
      <c r="Q32" s="29">
        <v>1991</v>
      </c>
      <c r="R32" s="28" t="s">
        <v>41</v>
      </c>
      <c r="S32" s="29">
        <v>342</v>
      </c>
      <c r="T32" s="29">
        <v>3.3612573099415206</v>
      </c>
      <c r="U32" s="29">
        <v>36.830584795321634</v>
      </c>
      <c r="V32" s="29">
        <v>4.7214912280701755</v>
      </c>
      <c r="W32" s="28" t="s">
        <v>50</v>
      </c>
    </row>
    <row r="33" spans="8:23">
      <c r="H33" s="29">
        <v>1993</v>
      </c>
      <c r="I33" s="28" t="s">
        <v>40</v>
      </c>
      <c r="J33" s="29">
        <v>1481</v>
      </c>
      <c r="K33" s="29">
        <v>0.53414584740040516</v>
      </c>
      <c r="L33" s="29">
        <v>6.5731802835921682</v>
      </c>
      <c r="M33" s="29">
        <v>1.3823295070898043</v>
      </c>
      <c r="N33" s="28" t="s">
        <v>52</v>
      </c>
      <c r="Q33" s="29">
        <v>1991</v>
      </c>
      <c r="R33" s="28" t="s">
        <v>42</v>
      </c>
      <c r="S33" s="29">
        <v>1</v>
      </c>
      <c r="T33" s="29">
        <v>4.55</v>
      </c>
      <c r="U33" s="29">
        <v>125.47</v>
      </c>
      <c r="V33" s="29">
        <v>0.81</v>
      </c>
      <c r="W33" s="28" t="s">
        <v>50</v>
      </c>
    </row>
    <row r="34" spans="8:23">
      <c r="H34" s="29">
        <v>1993</v>
      </c>
      <c r="I34" s="28" t="s">
        <v>41</v>
      </c>
      <c r="J34" s="29">
        <v>402</v>
      </c>
      <c r="K34" s="29">
        <v>0.88798507462686571</v>
      </c>
      <c r="L34" s="29">
        <v>9.0520398009950256</v>
      </c>
      <c r="M34" s="29">
        <v>2.2772388059701494</v>
      </c>
      <c r="N34" s="28" t="s">
        <v>52</v>
      </c>
      <c r="Q34" s="29">
        <v>1992</v>
      </c>
      <c r="R34" s="28" t="s">
        <v>39</v>
      </c>
      <c r="S34" s="29">
        <v>5306</v>
      </c>
      <c r="T34" s="29">
        <v>1.3836920467395402</v>
      </c>
      <c r="U34" s="29">
        <v>26.455789672069354</v>
      </c>
      <c r="V34" s="29">
        <v>2.7535563513004151</v>
      </c>
      <c r="W34" s="28" t="s">
        <v>50</v>
      </c>
    </row>
    <row r="35" spans="8:23">
      <c r="H35" s="29">
        <v>1993</v>
      </c>
      <c r="I35" s="28" t="s">
        <v>42</v>
      </c>
      <c r="J35" s="29">
        <v>1</v>
      </c>
      <c r="K35" s="29">
        <v>0.03</v>
      </c>
      <c r="L35" s="29">
        <v>0</v>
      </c>
      <c r="M35" s="29">
        <v>0.14000000000000001</v>
      </c>
      <c r="N35" s="28" t="s">
        <v>52</v>
      </c>
      <c r="Q35" s="29">
        <v>1992</v>
      </c>
      <c r="R35" s="28" t="s">
        <v>40</v>
      </c>
      <c r="S35" s="29">
        <v>1419</v>
      </c>
      <c r="T35" s="29">
        <v>1.9463565891472869</v>
      </c>
      <c r="U35" s="29">
        <v>33.054178999295281</v>
      </c>
      <c r="V35" s="29">
        <v>3.5073431994362227</v>
      </c>
      <c r="W35" s="28" t="s">
        <v>50</v>
      </c>
    </row>
    <row r="36" spans="8:23">
      <c r="H36" s="29">
        <v>1994</v>
      </c>
      <c r="I36" s="28" t="s">
        <v>39</v>
      </c>
      <c r="J36" s="29">
        <v>3065</v>
      </c>
      <c r="K36" s="29">
        <v>0.34897226753670474</v>
      </c>
      <c r="L36" s="29">
        <v>3.8862577487765089</v>
      </c>
      <c r="M36" s="29">
        <v>1.0990864600326264</v>
      </c>
      <c r="N36" s="28" t="s">
        <v>52</v>
      </c>
      <c r="Q36" s="29">
        <v>1992</v>
      </c>
      <c r="R36" s="28" t="s">
        <v>41</v>
      </c>
      <c r="S36" s="29">
        <v>444</v>
      </c>
      <c r="T36" s="29">
        <v>3.2340765765765771</v>
      </c>
      <c r="U36" s="29">
        <v>36.643671171171171</v>
      </c>
      <c r="V36" s="29">
        <v>4.5512387387387392</v>
      </c>
      <c r="W36" s="28" t="s">
        <v>50</v>
      </c>
    </row>
    <row r="37" spans="8:23">
      <c r="H37" s="29">
        <v>1994</v>
      </c>
      <c r="I37" s="28" t="s">
        <v>40</v>
      </c>
      <c r="J37" s="29">
        <v>1190</v>
      </c>
      <c r="K37" s="29">
        <v>0.53908403361344537</v>
      </c>
      <c r="L37" s="29">
        <v>5.925126050420169</v>
      </c>
      <c r="M37" s="29">
        <v>1.3938991596638657</v>
      </c>
      <c r="N37" s="28" t="s">
        <v>52</v>
      </c>
      <c r="Q37" s="29">
        <v>1993</v>
      </c>
      <c r="R37" s="28" t="s">
        <v>39</v>
      </c>
      <c r="S37" s="29">
        <v>6950</v>
      </c>
      <c r="T37" s="29">
        <v>1.2472762589928057</v>
      </c>
      <c r="U37" s="29">
        <v>21.092998561151077</v>
      </c>
      <c r="V37" s="29">
        <v>2.8928460431654677</v>
      </c>
      <c r="W37" s="28" t="s">
        <v>50</v>
      </c>
    </row>
    <row r="38" spans="8:23">
      <c r="H38" s="29">
        <v>1994</v>
      </c>
      <c r="I38" s="28" t="s">
        <v>41</v>
      </c>
      <c r="J38" s="29">
        <v>491</v>
      </c>
      <c r="K38" s="29">
        <v>0.79030549898167002</v>
      </c>
      <c r="L38" s="29">
        <v>9.753014256619144</v>
      </c>
      <c r="M38" s="29">
        <v>2.1423625254582488</v>
      </c>
      <c r="N38" s="28" t="s">
        <v>52</v>
      </c>
      <c r="Q38" s="29">
        <v>1993</v>
      </c>
      <c r="R38" s="28" t="s">
        <v>40</v>
      </c>
      <c r="S38" s="29">
        <v>2106</v>
      </c>
      <c r="T38" s="29">
        <v>1.815982905982906</v>
      </c>
      <c r="U38" s="29">
        <v>26.268300094966758</v>
      </c>
      <c r="V38" s="29">
        <v>3.6565764482431149</v>
      </c>
      <c r="W38" s="28" t="s">
        <v>50</v>
      </c>
    </row>
    <row r="39" spans="8:23">
      <c r="H39" s="29">
        <v>1995</v>
      </c>
      <c r="I39" s="28" t="s">
        <v>39</v>
      </c>
      <c r="J39" s="29">
        <v>2777</v>
      </c>
      <c r="K39" s="29">
        <v>0.33269355419517466</v>
      </c>
      <c r="L39" s="29">
        <v>3.7526467410875046</v>
      </c>
      <c r="M39" s="29">
        <v>1.006726683471372</v>
      </c>
      <c r="N39" s="28" t="s">
        <v>52</v>
      </c>
      <c r="Q39" s="29">
        <v>1993</v>
      </c>
      <c r="R39" s="28" t="s">
        <v>41</v>
      </c>
      <c r="S39" s="29">
        <v>542</v>
      </c>
      <c r="T39" s="29">
        <v>2.8497416974169738</v>
      </c>
      <c r="U39" s="29">
        <v>30.320055350553503</v>
      </c>
      <c r="V39" s="29">
        <v>4.4995571955719553</v>
      </c>
      <c r="W39" s="28" t="s">
        <v>50</v>
      </c>
    </row>
    <row r="40" spans="8:23">
      <c r="H40" s="29">
        <v>1995</v>
      </c>
      <c r="I40" s="28" t="s">
        <v>40</v>
      </c>
      <c r="J40" s="29">
        <v>1398</v>
      </c>
      <c r="K40" s="29">
        <v>0.47115879828326185</v>
      </c>
      <c r="L40" s="29">
        <v>5.5654434907010017</v>
      </c>
      <c r="M40" s="29">
        <v>1.3615951359084408</v>
      </c>
      <c r="N40" s="28" t="s">
        <v>52</v>
      </c>
      <c r="Q40" s="29">
        <v>1993</v>
      </c>
      <c r="R40" s="28" t="s">
        <v>42</v>
      </c>
      <c r="S40" s="29">
        <v>1</v>
      </c>
      <c r="T40" s="29">
        <v>2.14</v>
      </c>
      <c r="U40" s="29">
        <v>83.5</v>
      </c>
      <c r="V40" s="29">
        <v>0.92</v>
      </c>
      <c r="W40" s="28" t="s">
        <v>50</v>
      </c>
    </row>
    <row r="41" spans="8:23">
      <c r="H41" s="29">
        <v>1995</v>
      </c>
      <c r="I41" s="28" t="s">
        <v>41</v>
      </c>
      <c r="J41" s="29">
        <v>843</v>
      </c>
      <c r="K41" s="29">
        <v>0.64708185053380785</v>
      </c>
      <c r="L41" s="29">
        <v>8.5825741399762752</v>
      </c>
      <c r="M41" s="29">
        <v>2.1590391459074736</v>
      </c>
      <c r="N41" s="28" t="s">
        <v>52</v>
      </c>
      <c r="Q41" s="29">
        <v>1994</v>
      </c>
      <c r="R41" s="28" t="s">
        <v>39</v>
      </c>
      <c r="S41" s="29">
        <v>4423</v>
      </c>
      <c r="T41" s="29">
        <v>1.4608320144698168</v>
      </c>
      <c r="U41" s="29">
        <v>21.957323083879722</v>
      </c>
      <c r="V41" s="29">
        <v>2.6223694325118698</v>
      </c>
      <c r="W41" s="28" t="s">
        <v>50</v>
      </c>
    </row>
    <row r="42" spans="8:23">
      <c r="H42" s="29">
        <v>1996</v>
      </c>
      <c r="I42" s="28" t="s">
        <v>39</v>
      </c>
      <c r="J42" s="29">
        <v>84</v>
      </c>
      <c r="K42" s="29">
        <v>0.1738095238095238</v>
      </c>
      <c r="L42" s="29">
        <v>2.108571428571429</v>
      </c>
      <c r="M42" s="29">
        <v>0.6305952380952381</v>
      </c>
      <c r="N42" s="28" t="s">
        <v>52</v>
      </c>
      <c r="Q42" s="29">
        <v>1994</v>
      </c>
      <c r="R42" s="28" t="s">
        <v>40</v>
      </c>
      <c r="S42" s="29">
        <v>1720</v>
      </c>
      <c r="T42" s="29">
        <v>2.0049593023255814</v>
      </c>
      <c r="U42" s="29">
        <v>26.294</v>
      </c>
      <c r="V42" s="29">
        <v>3.5034941860465119</v>
      </c>
      <c r="W42" s="28" t="s">
        <v>50</v>
      </c>
    </row>
    <row r="43" spans="8:23">
      <c r="H43" s="29">
        <v>1996</v>
      </c>
      <c r="I43" s="28" t="s">
        <v>40</v>
      </c>
      <c r="J43" s="29">
        <v>40</v>
      </c>
      <c r="K43" s="29">
        <v>0.22950000000000001</v>
      </c>
      <c r="L43" s="29">
        <v>3.35</v>
      </c>
      <c r="M43" s="29">
        <v>1.1565000000000001</v>
      </c>
      <c r="N43" s="28" t="s">
        <v>52</v>
      </c>
      <c r="Q43" s="29">
        <v>1994</v>
      </c>
      <c r="R43" s="28" t="s">
        <v>41</v>
      </c>
      <c r="S43" s="29">
        <v>735</v>
      </c>
      <c r="T43" s="29">
        <v>2.5369251700680273</v>
      </c>
      <c r="U43" s="29">
        <v>33.582176870748299</v>
      </c>
      <c r="V43" s="29">
        <v>5.0449931972789113</v>
      </c>
      <c r="W43" s="28" t="s">
        <v>50</v>
      </c>
    </row>
    <row r="44" spans="8:23">
      <c r="H44" s="29">
        <v>1996</v>
      </c>
      <c r="I44" s="28" t="s">
        <v>41</v>
      </c>
      <c r="J44" s="29">
        <v>271</v>
      </c>
      <c r="K44" s="29">
        <v>0.48575645756457569</v>
      </c>
      <c r="L44" s="29">
        <v>9.3899630996309966</v>
      </c>
      <c r="M44" s="29">
        <v>2.0788191881918818</v>
      </c>
      <c r="N44" s="28" t="s">
        <v>52</v>
      </c>
      <c r="Q44" s="29">
        <v>1995</v>
      </c>
      <c r="R44" s="28" t="s">
        <v>39</v>
      </c>
      <c r="S44" s="29">
        <v>3825</v>
      </c>
      <c r="T44" s="29">
        <v>1.4267503267973858</v>
      </c>
      <c r="U44" s="29">
        <v>23.537461437908497</v>
      </c>
      <c r="V44" s="29">
        <v>2.4229150326797386</v>
      </c>
      <c r="W44" s="28" t="s">
        <v>50</v>
      </c>
    </row>
    <row r="45" spans="8:23">
      <c r="H45" s="29">
        <v>1997</v>
      </c>
      <c r="I45" s="28" t="s">
        <v>39</v>
      </c>
      <c r="J45" s="29">
        <v>79</v>
      </c>
      <c r="K45" s="29">
        <v>0.16139240506329114</v>
      </c>
      <c r="L45" s="29">
        <v>2.5770886075949369</v>
      </c>
      <c r="M45" s="29">
        <v>0.64594936708860762</v>
      </c>
      <c r="N45" s="28" t="s">
        <v>52</v>
      </c>
      <c r="Q45" s="29">
        <v>1995</v>
      </c>
      <c r="R45" s="28" t="s">
        <v>40</v>
      </c>
      <c r="S45" s="29">
        <v>1907</v>
      </c>
      <c r="T45" s="29">
        <v>1.9143418982695335</v>
      </c>
      <c r="U45" s="29">
        <v>23.774126900891453</v>
      </c>
      <c r="V45" s="29">
        <v>3.664913476664919</v>
      </c>
      <c r="W45" s="28" t="s">
        <v>50</v>
      </c>
    </row>
    <row r="46" spans="8:23">
      <c r="H46" s="29">
        <v>1997</v>
      </c>
      <c r="I46" s="28" t="s">
        <v>40</v>
      </c>
      <c r="J46" s="29">
        <v>26</v>
      </c>
      <c r="K46" s="29">
        <v>0.23038461538461541</v>
      </c>
      <c r="L46" s="29">
        <v>2.8823076923076925</v>
      </c>
      <c r="M46" s="29">
        <v>0.83499999999999996</v>
      </c>
      <c r="N46" s="28" t="s">
        <v>52</v>
      </c>
      <c r="Q46" s="29">
        <v>1995</v>
      </c>
      <c r="R46" s="28" t="s">
        <v>41</v>
      </c>
      <c r="S46" s="29">
        <v>1157</v>
      </c>
      <c r="T46" s="29">
        <v>2.1750129645635261</v>
      </c>
      <c r="U46" s="29">
        <v>27.019092480553155</v>
      </c>
      <c r="V46" s="29">
        <v>5.3953068280034575</v>
      </c>
      <c r="W46" s="28" t="s">
        <v>50</v>
      </c>
    </row>
    <row r="47" spans="8:23">
      <c r="H47" s="29">
        <v>1997</v>
      </c>
      <c r="I47" s="28" t="s">
        <v>41</v>
      </c>
      <c r="J47" s="29">
        <v>400</v>
      </c>
      <c r="K47" s="29">
        <v>0.46887499999999999</v>
      </c>
      <c r="L47" s="29">
        <v>10.1043</v>
      </c>
      <c r="M47" s="29">
        <v>2.3698999999999999</v>
      </c>
      <c r="N47" s="28" t="s">
        <v>52</v>
      </c>
      <c r="Q47" s="29">
        <v>1996</v>
      </c>
      <c r="R47" s="28" t="s">
        <v>39</v>
      </c>
      <c r="S47" s="29">
        <v>127</v>
      </c>
      <c r="T47" s="29">
        <v>1.29</v>
      </c>
      <c r="U47" s="29">
        <v>25.233385826771656</v>
      </c>
      <c r="V47" s="29">
        <v>2.408503937007874</v>
      </c>
      <c r="W47" s="28" t="s">
        <v>50</v>
      </c>
    </row>
    <row r="48" spans="8:23">
      <c r="H48" s="29">
        <v>1998</v>
      </c>
      <c r="I48" s="28" t="s">
        <v>39</v>
      </c>
      <c r="J48" s="29">
        <v>41</v>
      </c>
      <c r="K48" s="29">
        <v>0.19390243902439025</v>
      </c>
      <c r="L48" s="29">
        <v>3.3</v>
      </c>
      <c r="M48" s="29">
        <v>0.64585365853658538</v>
      </c>
      <c r="N48" s="28" t="s">
        <v>52</v>
      </c>
      <c r="Q48" s="29">
        <v>1996</v>
      </c>
      <c r="R48" s="28" t="s">
        <v>40</v>
      </c>
      <c r="S48" s="29">
        <v>49</v>
      </c>
      <c r="T48" s="29">
        <v>1.1516326530612244</v>
      </c>
      <c r="U48" s="29">
        <v>17.020816326530614</v>
      </c>
      <c r="V48" s="29">
        <v>3.4593877551020409</v>
      </c>
      <c r="W48" s="28" t="s">
        <v>50</v>
      </c>
    </row>
    <row r="49" spans="8:23">
      <c r="H49" s="29">
        <v>1998</v>
      </c>
      <c r="I49" s="28" t="s">
        <v>40</v>
      </c>
      <c r="J49" s="29">
        <v>12</v>
      </c>
      <c r="K49" s="29">
        <v>0.14333333333333334</v>
      </c>
      <c r="L49" s="29">
        <v>1.97</v>
      </c>
      <c r="M49" s="29">
        <v>0.65749999999999997</v>
      </c>
      <c r="N49" s="28" t="s">
        <v>52</v>
      </c>
      <c r="Q49" s="29">
        <v>1996</v>
      </c>
      <c r="R49" s="28" t="s">
        <v>41</v>
      </c>
      <c r="S49" s="29">
        <v>380</v>
      </c>
      <c r="T49" s="29">
        <v>1.681763157894737</v>
      </c>
      <c r="U49" s="29">
        <v>35.664210526315792</v>
      </c>
      <c r="V49" s="29">
        <v>5.2284473684210528</v>
      </c>
      <c r="W49" s="28" t="s">
        <v>50</v>
      </c>
    </row>
    <row r="50" spans="8:23">
      <c r="H50" s="29">
        <v>1998</v>
      </c>
      <c r="I50" s="28" t="s">
        <v>41</v>
      </c>
      <c r="J50" s="29">
        <v>43</v>
      </c>
      <c r="K50" s="29">
        <v>0.41348837209302325</v>
      </c>
      <c r="L50" s="29">
        <v>4.7453488372093027</v>
      </c>
      <c r="M50" s="29">
        <v>1.7279069767441859</v>
      </c>
      <c r="N50" s="28" t="s">
        <v>52</v>
      </c>
      <c r="Q50" s="29">
        <v>1997</v>
      </c>
      <c r="R50" s="28" t="s">
        <v>39</v>
      </c>
      <c r="S50" s="29">
        <v>104</v>
      </c>
      <c r="T50" s="29">
        <v>1.1734615384615383</v>
      </c>
      <c r="U50" s="29">
        <v>27.854615384615386</v>
      </c>
      <c r="V50" s="29">
        <v>2.0223076923076921</v>
      </c>
      <c r="W50" s="28" t="s">
        <v>50</v>
      </c>
    </row>
    <row r="51" spans="8:23">
      <c r="H51" s="29">
        <v>1999</v>
      </c>
      <c r="I51" s="28" t="s">
        <v>39</v>
      </c>
      <c r="J51" s="29">
        <v>40</v>
      </c>
      <c r="K51" s="29">
        <v>0.17025000000000001</v>
      </c>
      <c r="L51" s="29">
        <v>2.3864999999999998</v>
      </c>
      <c r="M51" s="29">
        <v>0.3805</v>
      </c>
      <c r="N51" s="28" t="s">
        <v>52</v>
      </c>
      <c r="Q51" s="29">
        <v>1997</v>
      </c>
      <c r="R51" s="28" t="s">
        <v>40</v>
      </c>
      <c r="S51" s="29">
        <v>33</v>
      </c>
      <c r="T51" s="29">
        <v>1.4327272727272728</v>
      </c>
      <c r="U51" s="29">
        <v>17.649696969696969</v>
      </c>
      <c r="V51" s="29">
        <v>4.123636363636364</v>
      </c>
      <c r="W51" s="28" t="s">
        <v>50</v>
      </c>
    </row>
    <row r="52" spans="8:23">
      <c r="H52" s="29">
        <v>1999</v>
      </c>
      <c r="I52" s="28" t="s">
        <v>40</v>
      </c>
      <c r="J52" s="29">
        <v>10</v>
      </c>
      <c r="K52" s="29">
        <v>0.17599999999999999</v>
      </c>
      <c r="L52" s="29">
        <v>2.1520000000000001</v>
      </c>
      <c r="M52" s="29">
        <v>0.96899999999999997</v>
      </c>
      <c r="N52" s="28" t="s">
        <v>52</v>
      </c>
      <c r="Q52" s="29">
        <v>1997</v>
      </c>
      <c r="R52" s="28" t="s">
        <v>41</v>
      </c>
      <c r="S52" s="29">
        <v>547</v>
      </c>
      <c r="T52" s="29">
        <v>1.343363802559415</v>
      </c>
      <c r="U52" s="29">
        <v>26.977111517367458</v>
      </c>
      <c r="V52" s="29">
        <v>5.73583180987203</v>
      </c>
      <c r="W52" s="28" t="s">
        <v>50</v>
      </c>
    </row>
    <row r="53" spans="8:23">
      <c r="H53" s="29">
        <v>1999</v>
      </c>
      <c r="I53" s="28" t="s">
        <v>41</v>
      </c>
      <c r="J53" s="29">
        <v>60</v>
      </c>
      <c r="K53" s="29">
        <v>0.31683333333333336</v>
      </c>
      <c r="L53" s="29">
        <v>5.101</v>
      </c>
      <c r="M53" s="29">
        <v>1.7266666666666666</v>
      </c>
      <c r="N53" s="28" t="s">
        <v>52</v>
      </c>
      <c r="Q53" s="29">
        <v>1998</v>
      </c>
      <c r="R53" s="28" t="s">
        <v>39</v>
      </c>
      <c r="S53" s="29">
        <v>52</v>
      </c>
      <c r="T53" s="29">
        <v>0.92115384615384621</v>
      </c>
      <c r="U53" s="29">
        <v>25.632884615384615</v>
      </c>
      <c r="V53" s="29">
        <v>1.9059615384615385</v>
      </c>
      <c r="W53" s="28" t="s">
        <v>50</v>
      </c>
    </row>
    <row r="54" spans="8:23">
      <c r="H54" s="29">
        <v>2000</v>
      </c>
      <c r="I54" s="28" t="s">
        <v>39</v>
      </c>
      <c r="J54" s="29">
        <v>31</v>
      </c>
      <c r="K54" s="29">
        <v>0.23032258064516128</v>
      </c>
      <c r="L54" s="29">
        <v>2.6148387096774193</v>
      </c>
      <c r="M54" s="29">
        <v>0.78193548387096767</v>
      </c>
      <c r="N54" s="28" t="s">
        <v>52</v>
      </c>
      <c r="Q54" s="29">
        <v>1998</v>
      </c>
      <c r="R54" s="28" t="s">
        <v>40</v>
      </c>
      <c r="S54" s="29">
        <v>15</v>
      </c>
      <c r="T54" s="29">
        <v>0.89933333333333343</v>
      </c>
      <c r="U54" s="29">
        <v>19.061333333333334</v>
      </c>
      <c r="V54" s="29">
        <v>3.0826666666666669</v>
      </c>
      <c r="W54" s="28" t="s">
        <v>50</v>
      </c>
    </row>
    <row r="55" spans="8:23">
      <c r="H55" s="29">
        <v>2000</v>
      </c>
      <c r="I55" s="28" t="s">
        <v>40</v>
      </c>
      <c r="J55" s="29">
        <v>1</v>
      </c>
      <c r="K55" s="29">
        <v>0.12</v>
      </c>
      <c r="L55" s="29">
        <v>0.24</v>
      </c>
      <c r="M55" s="29">
        <v>0.91</v>
      </c>
      <c r="N55" s="28" t="s">
        <v>52</v>
      </c>
      <c r="Q55" s="29">
        <v>1998</v>
      </c>
      <c r="R55" s="28" t="s">
        <v>41</v>
      </c>
      <c r="S55" s="29">
        <v>57</v>
      </c>
      <c r="T55" s="29">
        <v>2.4738596491228071</v>
      </c>
      <c r="U55" s="29">
        <v>25.972105263157893</v>
      </c>
      <c r="V55" s="29">
        <v>5.055964912280702</v>
      </c>
      <c r="W55" s="28" t="s">
        <v>50</v>
      </c>
    </row>
    <row r="56" spans="8:23">
      <c r="H56" s="29">
        <v>2000</v>
      </c>
      <c r="I56" s="28" t="s">
        <v>41</v>
      </c>
      <c r="J56" s="29">
        <v>31</v>
      </c>
      <c r="K56" s="29">
        <v>0.25129032258064515</v>
      </c>
      <c r="L56" s="29">
        <v>4.4922580645161299</v>
      </c>
      <c r="M56" s="29">
        <v>1.0819354838709678</v>
      </c>
      <c r="N56" s="28" t="s">
        <v>52</v>
      </c>
      <c r="Q56" s="29">
        <v>1999</v>
      </c>
      <c r="R56" s="28" t="s">
        <v>39</v>
      </c>
      <c r="S56" s="29">
        <v>44</v>
      </c>
      <c r="T56" s="29">
        <v>0.83909090909090911</v>
      </c>
      <c r="U56" s="29">
        <v>30.692499999999999</v>
      </c>
      <c r="V56" s="29">
        <v>1.9431818181818183</v>
      </c>
      <c r="W56" s="28" t="s">
        <v>50</v>
      </c>
    </row>
    <row r="57" spans="8:23">
      <c r="H57" s="29">
        <v>2001</v>
      </c>
      <c r="I57" s="28" t="s">
        <v>39</v>
      </c>
      <c r="J57" s="29">
        <v>8</v>
      </c>
      <c r="K57" s="29">
        <v>0.14374999999999999</v>
      </c>
      <c r="L57" s="29">
        <v>1.9337500000000001</v>
      </c>
      <c r="M57" s="29">
        <v>0.69625000000000004</v>
      </c>
      <c r="N57" s="28" t="s">
        <v>52</v>
      </c>
      <c r="Q57" s="29">
        <v>1999</v>
      </c>
      <c r="R57" s="28" t="s">
        <v>40</v>
      </c>
      <c r="S57" s="29">
        <v>12</v>
      </c>
      <c r="T57" s="29">
        <v>0.91916666666666669</v>
      </c>
      <c r="U57" s="29">
        <v>12.445</v>
      </c>
      <c r="V57" s="29">
        <v>2.9591666666666665</v>
      </c>
      <c r="W57" s="28" t="s">
        <v>50</v>
      </c>
    </row>
    <row r="58" spans="8:23">
      <c r="H58" s="29">
        <v>2001</v>
      </c>
      <c r="I58" s="28" t="s">
        <v>40</v>
      </c>
      <c r="J58" s="29">
        <v>4</v>
      </c>
      <c r="K58" s="29">
        <v>0.1525</v>
      </c>
      <c r="L58" s="29">
        <v>0.86750000000000005</v>
      </c>
      <c r="M58" s="29">
        <v>0.51749999999999996</v>
      </c>
      <c r="N58" s="28" t="s">
        <v>52</v>
      </c>
      <c r="Q58" s="29">
        <v>1999</v>
      </c>
      <c r="R58" s="28" t="s">
        <v>41</v>
      </c>
      <c r="S58" s="29">
        <v>65</v>
      </c>
      <c r="T58" s="29">
        <v>1.4572307692307691</v>
      </c>
      <c r="U58" s="29">
        <v>20.963538461538459</v>
      </c>
      <c r="V58" s="29">
        <v>5.2172307692307696</v>
      </c>
      <c r="W58" s="28" t="s">
        <v>50</v>
      </c>
    </row>
    <row r="59" spans="8:23">
      <c r="H59" s="29">
        <v>2001</v>
      </c>
      <c r="I59" s="28" t="s">
        <v>41</v>
      </c>
      <c r="J59" s="29">
        <v>26</v>
      </c>
      <c r="K59" s="29">
        <v>0.37346153846153851</v>
      </c>
      <c r="L59" s="29">
        <v>5.4976923076923079</v>
      </c>
      <c r="M59" s="29">
        <v>1.0926923076923079</v>
      </c>
      <c r="N59" s="28" t="s">
        <v>52</v>
      </c>
      <c r="Q59" s="29">
        <v>2000</v>
      </c>
      <c r="R59" s="28" t="s">
        <v>39</v>
      </c>
      <c r="S59" s="29">
        <v>36</v>
      </c>
      <c r="T59" s="29">
        <v>0.62250000000000005</v>
      </c>
      <c r="U59" s="29">
        <v>13.438611111111111</v>
      </c>
      <c r="V59" s="29">
        <v>2.4419444444444443</v>
      </c>
      <c r="W59" s="28" t="s">
        <v>50</v>
      </c>
    </row>
    <row r="60" spans="8:23">
      <c r="H60" s="29">
        <v>2002</v>
      </c>
      <c r="I60" s="28" t="s">
        <v>39</v>
      </c>
      <c r="J60" s="29">
        <v>8</v>
      </c>
      <c r="K60" s="29">
        <v>0.11125</v>
      </c>
      <c r="L60" s="29">
        <v>0.51124999999999998</v>
      </c>
      <c r="M60" s="29">
        <v>0.6</v>
      </c>
      <c r="N60" s="28" t="s">
        <v>52</v>
      </c>
      <c r="Q60" s="29">
        <v>2000</v>
      </c>
      <c r="R60" s="28" t="s">
        <v>40</v>
      </c>
      <c r="S60" s="29">
        <v>3</v>
      </c>
      <c r="T60" s="29">
        <v>2.3366666666666669</v>
      </c>
      <c r="U60" s="29">
        <v>12.316666666666666</v>
      </c>
      <c r="V60" s="29">
        <v>1.79</v>
      </c>
      <c r="W60" s="28" t="s">
        <v>50</v>
      </c>
    </row>
    <row r="61" spans="8:23">
      <c r="H61" s="29">
        <v>2002</v>
      </c>
      <c r="I61" s="28" t="s">
        <v>40</v>
      </c>
      <c r="J61" s="29">
        <v>1</v>
      </c>
      <c r="K61" s="29">
        <v>0.05</v>
      </c>
      <c r="L61" s="29">
        <v>0</v>
      </c>
      <c r="M61" s="29">
        <v>0.17</v>
      </c>
      <c r="N61" s="28" t="s">
        <v>52</v>
      </c>
      <c r="Q61" s="29">
        <v>2000</v>
      </c>
      <c r="R61" s="28" t="s">
        <v>41</v>
      </c>
      <c r="S61" s="29">
        <v>24</v>
      </c>
      <c r="T61" s="29">
        <v>1.9691666666666667</v>
      </c>
      <c r="U61" s="29">
        <v>18.555416666666666</v>
      </c>
      <c r="V61" s="29">
        <v>4.4950000000000001</v>
      </c>
      <c r="W61" s="28" t="s">
        <v>50</v>
      </c>
    </row>
    <row r="62" spans="8:23">
      <c r="H62" s="29">
        <v>2002</v>
      </c>
      <c r="I62" s="28" t="s">
        <v>41</v>
      </c>
      <c r="J62" s="29">
        <v>18</v>
      </c>
      <c r="K62" s="29">
        <v>6.8888888888888888E-2</v>
      </c>
      <c r="L62" s="29">
        <v>0.47222222222222227</v>
      </c>
      <c r="M62" s="29">
        <v>0.25055555555555559</v>
      </c>
      <c r="N62" s="28" t="s">
        <v>52</v>
      </c>
      <c r="Q62" s="29">
        <v>2001</v>
      </c>
      <c r="R62" s="28" t="s">
        <v>39</v>
      </c>
      <c r="S62" s="29">
        <v>10</v>
      </c>
      <c r="T62" s="29">
        <v>0.64</v>
      </c>
      <c r="U62" s="29">
        <v>11.316000000000001</v>
      </c>
      <c r="V62" s="29">
        <v>3.01</v>
      </c>
      <c r="W62" s="28" t="s">
        <v>50</v>
      </c>
    </row>
    <row r="63" spans="8:23">
      <c r="H63" s="29">
        <v>2003</v>
      </c>
      <c r="I63" s="28" t="s">
        <v>40</v>
      </c>
      <c r="J63" s="29">
        <v>1</v>
      </c>
      <c r="K63" s="29">
        <v>0</v>
      </c>
      <c r="L63" s="29">
        <v>0</v>
      </c>
      <c r="M63" s="29">
        <v>0</v>
      </c>
      <c r="N63" s="28" t="s">
        <v>52</v>
      </c>
      <c r="Q63" s="29">
        <v>2001</v>
      </c>
      <c r="R63" s="28" t="s">
        <v>40</v>
      </c>
      <c r="S63" s="29">
        <v>5</v>
      </c>
      <c r="T63" s="29">
        <v>0.76800000000000002</v>
      </c>
      <c r="U63" s="29">
        <v>16.39</v>
      </c>
      <c r="V63" s="29">
        <v>2.6619999999999999</v>
      </c>
      <c r="W63" s="28" t="s">
        <v>50</v>
      </c>
    </row>
    <row r="64" spans="8:23">
      <c r="H64" s="29">
        <v>2003</v>
      </c>
      <c r="I64" s="28" t="s">
        <v>41</v>
      </c>
      <c r="J64" s="29">
        <v>3</v>
      </c>
      <c r="K64" s="29">
        <v>0.03</v>
      </c>
      <c r="L64" s="29">
        <v>14.693333333333333</v>
      </c>
      <c r="M64" s="29">
        <v>0.37333333333333335</v>
      </c>
      <c r="N64" s="28" t="s">
        <v>52</v>
      </c>
      <c r="Q64" s="29">
        <v>2001</v>
      </c>
      <c r="R64" s="28" t="s">
        <v>41</v>
      </c>
      <c r="S64" s="29">
        <v>27</v>
      </c>
      <c r="T64" s="29">
        <v>1.7066666666666668</v>
      </c>
      <c r="U64" s="29">
        <v>15.732592592592592</v>
      </c>
      <c r="V64" s="29">
        <v>4.9303703703703707</v>
      </c>
      <c r="W64" s="28" t="s">
        <v>50</v>
      </c>
    </row>
    <row r="65" spans="8:23">
      <c r="H65" s="29">
        <v>2005</v>
      </c>
      <c r="I65" s="28" t="s">
        <v>39</v>
      </c>
      <c r="J65" s="29">
        <v>1</v>
      </c>
      <c r="K65" s="29">
        <v>0.03</v>
      </c>
      <c r="L65" s="29">
        <v>0.03</v>
      </c>
      <c r="M65" s="29">
        <v>0.05</v>
      </c>
      <c r="N65" s="28" t="s">
        <v>52</v>
      </c>
      <c r="Q65" s="29">
        <v>2002</v>
      </c>
      <c r="R65" s="28" t="s">
        <v>39</v>
      </c>
      <c r="S65" s="29">
        <v>10</v>
      </c>
      <c r="T65" s="29">
        <v>0.54700000000000004</v>
      </c>
      <c r="U65" s="29">
        <v>7.617</v>
      </c>
      <c r="V65" s="29">
        <v>2.7730000000000001</v>
      </c>
      <c r="W65" s="28" t="s">
        <v>50</v>
      </c>
    </row>
    <row r="66" spans="8:23">
      <c r="Q66" s="29">
        <v>2002</v>
      </c>
      <c r="R66" s="28" t="s">
        <v>40</v>
      </c>
      <c r="S66" s="29">
        <v>1</v>
      </c>
      <c r="T66" s="29">
        <v>0.22</v>
      </c>
      <c r="U66" s="29">
        <v>4.6900000000000004</v>
      </c>
      <c r="V66" s="29">
        <v>2.2999999999999998</v>
      </c>
      <c r="W66" s="28" t="s">
        <v>50</v>
      </c>
    </row>
    <row r="67" spans="8:23">
      <c r="Q67" s="29">
        <v>2002</v>
      </c>
      <c r="R67" s="28" t="s">
        <v>41</v>
      </c>
      <c r="S67" s="29">
        <v>14</v>
      </c>
      <c r="T67" s="29">
        <v>2.5757142857142861</v>
      </c>
      <c r="U67" s="29">
        <v>21.771428571428569</v>
      </c>
      <c r="V67" s="29">
        <v>3.8457142857142856</v>
      </c>
      <c r="W67" s="28" t="s">
        <v>50</v>
      </c>
    </row>
    <row r="68" spans="8:23">
      <c r="Q68" s="29">
        <v>2003</v>
      </c>
      <c r="R68" s="28" t="s">
        <v>41</v>
      </c>
      <c r="S68" s="29">
        <v>2</v>
      </c>
      <c r="T68" s="29">
        <v>0.28499999999999998</v>
      </c>
      <c r="U68" s="29">
        <v>110.845</v>
      </c>
      <c r="V68" s="29">
        <v>0.08</v>
      </c>
      <c r="W68" s="28" t="s">
        <v>50</v>
      </c>
    </row>
    <row r="69" spans="8:23">
      <c r="Q69" s="29">
        <v>2005</v>
      </c>
      <c r="R69" s="28" t="s">
        <v>39</v>
      </c>
      <c r="S69" s="29">
        <v>1</v>
      </c>
      <c r="T69" s="29">
        <v>0.01</v>
      </c>
      <c r="U69" s="29">
        <v>55.95</v>
      </c>
      <c r="V69" s="29">
        <v>0</v>
      </c>
      <c r="W69" s="28" t="s">
        <v>50</v>
      </c>
    </row>
  </sheetData>
  <mergeCells count="2">
    <mergeCell ref="AA1:AI1"/>
    <mergeCell ref="AK1:AO1"/>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8"/>
  <sheetViews>
    <sheetView zoomScale="85" zoomScaleNormal="85" workbookViewId="0">
      <selection activeCell="D214" sqref="D214"/>
    </sheetView>
  </sheetViews>
  <sheetFormatPr defaultRowHeight="12.75"/>
  <cols>
    <col min="1" max="1" width="9.140625" style="377"/>
    <col min="2" max="2" width="38" style="377" customWidth="1"/>
    <col min="3" max="3" width="49" style="377" customWidth="1"/>
    <col min="4" max="4" width="17.28515625" style="3" customWidth="1"/>
    <col min="5" max="5" width="11.7109375" style="377" customWidth="1"/>
    <col min="6" max="6" width="12.28515625" style="377" bestFit="1" customWidth="1"/>
    <col min="7" max="7" width="23.140625" style="377" customWidth="1"/>
    <col min="8" max="8" width="9.140625" style="377"/>
    <col min="9" max="9" width="14" style="377" customWidth="1"/>
    <col min="10" max="12" width="13.28515625" style="377" customWidth="1"/>
    <col min="13" max="16384" width="9.140625" style="377"/>
  </cols>
  <sheetData>
    <row r="1" spans="1:13" ht="23.25">
      <c r="A1" s="514" t="s">
        <v>198</v>
      </c>
    </row>
    <row r="2" spans="1:13">
      <c r="A2" s="513"/>
    </row>
    <row r="3" spans="1:13">
      <c r="A3" s="513">
        <v>1.1000000000000001</v>
      </c>
      <c r="B3" s="292" t="s">
        <v>267</v>
      </c>
      <c r="D3" s="392">
        <v>5031688</v>
      </c>
      <c r="E3" s="533">
        <f>D3/1000000</f>
        <v>5.0316879999999999</v>
      </c>
      <c r="F3" s="292" t="s">
        <v>246</v>
      </c>
      <c r="I3" s="394"/>
      <c r="J3"/>
      <c r="K3"/>
      <c r="L3"/>
      <c r="M3"/>
    </row>
    <row r="4" spans="1:13" ht="15.75" customHeight="1">
      <c r="A4" s="513"/>
      <c r="B4" s="292" t="s">
        <v>199</v>
      </c>
      <c r="D4" s="392">
        <f>'(1) Total Tests'!I43</f>
        <v>3877643</v>
      </c>
      <c r="E4" s="292"/>
      <c r="I4" s="523"/>
      <c r="J4" s="522"/>
      <c r="K4" s="522"/>
      <c r="L4" s="554"/>
      <c r="M4" s="395"/>
    </row>
    <row r="5" spans="1:13" ht="15.75">
      <c r="A5" s="513"/>
      <c r="B5" s="292" t="s">
        <v>200</v>
      </c>
      <c r="D5" s="392">
        <f>'(1) VINs tested'!I48</f>
        <v>3723384</v>
      </c>
      <c r="E5" s="292"/>
      <c r="I5" s="523"/>
      <c r="J5" s="522"/>
      <c r="K5" s="522"/>
      <c r="L5" s="554"/>
      <c r="M5" s="395"/>
    </row>
    <row r="6" spans="1:13" ht="15.75">
      <c r="A6" s="513"/>
      <c r="B6" s="292"/>
      <c r="C6" s="292" t="s">
        <v>201</v>
      </c>
      <c r="D6" s="460">
        <f>D5/D3</f>
        <v>0.73998705802108555</v>
      </c>
      <c r="E6" s="292"/>
      <c r="I6" s="524"/>
      <c r="J6" s="525"/>
      <c r="K6" s="525"/>
      <c r="L6" s="439"/>
      <c r="M6"/>
    </row>
    <row r="7" spans="1:13" ht="15.75">
      <c r="A7" s="513"/>
      <c r="B7" s="292" t="s">
        <v>202</v>
      </c>
      <c r="D7" s="392">
        <f>'(1) VINs tested'!B48+'(1) VINs tested'!C48+'(1) VINs tested'!D48</f>
        <v>3596760</v>
      </c>
      <c r="E7" s="292"/>
      <c r="I7" s="524"/>
      <c r="J7" s="525"/>
      <c r="K7" s="525"/>
      <c r="L7" s="439"/>
      <c r="M7"/>
    </row>
    <row r="8" spans="1:13" ht="15.75">
      <c r="A8" s="513"/>
      <c r="B8" s="292" t="s">
        <v>203</v>
      </c>
      <c r="D8" s="392">
        <f>'(1) VINs tested'!E48+'(1) VINs tested'!F48+'(1) VINs tested'!G48+'(1) VINs tested'!H48</f>
        <v>126624</v>
      </c>
      <c r="E8" s="292"/>
      <c r="I8" s="524"/>
      <c r="J8" s="525"/>
      <c r="K8" s="525"/>
      <c r="L8" s="439"/>
      <c r="M8"/>
    </row>
    <row r="9" spans="1:13" ht="15.75">
      <c r="A9" s="513"/>
      <c r="B9" s="292"/>
      <c r="D9" s="392"/>
      <c r="E9" s="292"/>
      <c r="I9" s="524"/>
      <c r="J9" s="525"/>
      <c r="K9" s="525"/>
      <c r="L9" s="439"/>
      <c r="M9"/>
    </row>
    <row r="10" spans="1:13" ht="15.75">
      <c r="A10" s="513"/>
      <c r="B10" s="292" t="s">
        <v>204</v>
      </c>
      <c r="C10" s="292"/>
      <c r="D10" s="392">
        <f>'(2)(i) OBD'!C26+'(2)(i) OBD'!F26+'(2)(i) OBD'!I26</f>
        <v>3597990</v>
      </c>
      <c r="E10" s="292"/>
      <c r="I10" s="524"/>
      <c r="J10" s="525"/>
      <c r="K10" s="525"/>
      <c r="L10" s="439"/>
      <c r="M10"/>
    </row>
    <row r="11" spans="1:13" ht="15.75">
      <c r="A11" s="513"/>
      <c r="B11" s="292" t="s">
        <v>291</v>
      </c>
      <c r="C11" s="292"/>
      <c r="D11" s="392">
        <f>'(2)(i) OBD'!B26+'(2)(i) OBD'!E26+'(2)(i) OBD'!H26</f>
        <v>181322</v>
      </c>
      <c r="E11" s="292"/>
      <c r="I11" s="524"/>
      <c r="J11" s="525"/>
      <c r="K11" s="525"/>
      <c r="L11" s="439"/>
      <c r="M11"/>
    </row>
    <row r="12" spans="1:13" ht="15.75">
      <c r="A12" s="513"/>
      <c r="B12" s="292"/>
      <c r="C12" s="292" t="s">
        <v>205</v>
      </c>
      <c r="D12" s="460">
        <f>D11/D10</f>
        <v>5.0395359631349723E-2</v>
      </c>
      <c r="E12" s="292"/>
      <c r="I12" s="524"/>
      <c r="J12" s="438"/>
      <c r="K12" s="525"/>
      <c r="L12" s="439"/>
      <c r="M12"/>
    </row>
    <row r="13" spans="1:13" ht="15.75">
      <c r="A13" s="513"/>
      <c r="B13" s="292"/>
      <c r="D13" s="392"/>
      <c r="E13" s="292"/>
      <c r="I13" s="524"/>
      <c r="J13" s="525"/>
      <c r="K13" s="525"/>
      <c r="L13" s="439"/>
      <c r="M13"/>
    </row>
    <row r="14" spans="1:13" ht="15.75">
      <c r="A14" s="513"/>
      <c r="B14" s="292" t="s">
        <v>206</v>
      </c>
      <c r="C14" s="292"/>
      <c r="D14" s="392">
        <f>'(2)(i) OBD'!L26+'(2)(i) OBD'!O26+'(2)(i) OBD'!R26</f>
        <v>32822</v>
      </c>
      <c r="E14" s="292"/>
      <c r="I14" s="524"/>
      <c r="J14" s="525"/>
      <c r="K14" s="525"/>
      <c r="L14" s="439"/>
      <c r="M14"/>
    </row>
    <row r="15" spans="1:13" ht="15.75">
      <c r="A15" s="513"/>
      <c r="B15" s="292" t="s">
        <v>350</v>
      </c>
      <c r="C15" s="292"/>
      <c r="D15" s="392">
        <f>'(2)(i) OBD'!K26+'(2)(i) OBD'!N26+'(2)(i) OBD'!Q26</f>
        <v>4028</v>
      </c>
      <c r="E15" s="292"/>
      <c r="I15" s="529"/>
      <c r="J15" s="525"/>
      <c r="K15" s="525"/>
      <c r="L15" s="439"/>
      <c r="M15"/>
    </row>
    <row r="16" spans="1:13" ht="15.75">
      <c r="A16" s="513"/>
      <c r="B16" s="292"/>
      <c r="C16" s="292" t="s">
        <v>207</v>
      </c>
      <c r="D16" s="460">
        <f>D15/D14</f>
        <v>0.12272256413381269</v>
      </c>
      <c r="E16" s="292"/>
      <c r="I16" s="524"/>
      <c r="J16" s="525"/>
      <c r="K16" s="525"/>
      <c r="L16" s="439"/>
      <c r="M16"/>
    </row>
    <row r="17" spans="1:13" ht="15.75">
      <c r="A17" s="513"/>
      <c r="B17" s="292"/>
      <c r="D17" s="392"/>
      <c r="E17" s="292"/>
      <c r="I17" s="524"/>
      <c r="J17" s="525"/>
      <c r="K17" s="525"/>
      <c r="L17" s="439"/>
      <c r="M17"/>
    </row>
    <row r="18" spans="1:13" ht="15.75">
      <c r="A18" s="513"/>
      <c r="B18" s="292" t="s">
        <v>208</v>
      </c>
      <c r="C18" s="292"/>
      <c r="D18" s="392">
        <f>'(2)(i) Opacity'!I47</f>
        <v>93771</v>
      </c>
      <c r="E18" s="292"/>
      <c r="I18" s="526"/>
      <c r="J18" s="527"/>
      <c r="K18" s="527"/>
      <c r="L18" s="528"/>
    </row>
    <row r="19" spans="1:13">
      <c r="A19" s="513"/>
      <c r="B19" s="292" t="s">
        <v>209</v>
      </c>
      <c r="C19" s="292"/>
      <c r="D19" s="392">
        <f>'(2)(i) Opacity'!H47</f>
        <v>1151</v>
      </c>
      <c r="E19" s="292"/>
    </row>
    <row r="20" spans="1:13">
      <c r="A20" s="513"/>
      <c r="B20" s="292"/>
      <c r="C20" s="292" t="s">
        <v>210</v>
      </c>
      <c r="D20" s="460">
        <f>D19/D18</f>
        <v>1.2274583826556185E-2</v>
      </c>
      <c r="E20" s="292"/>
    </row>
    <row r="21" spans="1:13">
      <c r="A21" s="513"/>
      <c r="B21" s="292"/>
      <c r="D21" s="392"/>
      <c r="E21" s="292"/>
    </row>
    <row r="22" spans="1:13">
      <c r="A22" s="513"/>
      <c r="B22" s="292" t="s">
        <v>352</v>
      </c>
      <c r="D22" s="392">
        <f>D10</f>
        <v>3597990</v>
      </c>
      <c r="E22" s="292"/>
    </row>
    <row r="23" spans="1:13">
      <c r="A23" s="513"/>
      <c r="B23" s="292" t="s">
        <v>241</v>
      </c>
      <c r="D23" s="392">
        <f>'(2)(vi) No Outcome'!B29+'(2)(vi) No Outcome'!E29+'(2)(vi) No Outcome'!H29</f>
        <v>21565</v>
      </c>
      <c r="E23" s="292"/>
    </row>
    <row r="24" spans="1:13">
      <c r="A24" s="513"/>
      <c r="B24" s="292"/>
      <c r="C24" s="292" t="s">
        <v>211</v>
      </c>
      <c r="D24" s="460">
        <f>D23/D22</f>
        <v>5.993624217966142E-3</v>
      </c>
      <c r="E24" s="292"/>
    </row>
    <row r="25" spans="1:13">
      <c r="A25" s="513"/>
      <c r="B25" s="292"/>
      <c r="D25" s="392"/>
      <c r="E25" s="292"/>
    </row>
    <row r="26" spans="1:13" ht="15">
      <c r="A26" s="513"/>
      <c r="B26" s="292" t="s">
        <v>244</v>
      </c>
      <c r="D26" s="392">
        <f>'(2)(v) Waivers'!T28</f>
        <v>2</v>
      </c>
      <c r="E26" s="471">
        <f>D26/D11</f>
        <v>1.1030101146027508E-5</v>
      </c>
      <c r="I26" s="552"/>
      <c r="J26" s="553"/>
    </row>
    <row r="27" spans="1:13" ht="15">
      <c r="A27" s="513"/>
      <c r="B27" s="292" t="s">
        <v>245</v>
      </c>
      <c r="D27" s="392">
        <f>'(2)(v) Hardship Extensions'!T30</f>
        <v>14</v>
      </c>
      <c r="E27" s="292"/>
      <c r="I27" s="552"/>
      <c r="J27" s="552"/>
    </row>
    <row r="28" spans="1:13" ht="15.75">
      <c r="A28" s="513"/>
      <c r="B28" s="292"/>
      <c r="D28" s="392"/>
      <c r="E28" s="292"/>
      <c r="I28" s="552"/>
      <c r="J28" s="552"/>
      <c r="K28" s="529"/>
    </row>
    <row r="29" spans="1:13" ht="15.75">
      <c r="A29" s="513"/>
      <c r="B29" s="292" t="s">
        <v>206</v>
      </c>
      <c r="D29" s="392">
        <f>D14</f>
        <v>32822</v>
      </c>
      <c r="E29" s="292"/>
      <c r="I29" s="552"/>
      <c r="J29" s="553"/>
      <c r="K29" s="530"/>
    </row>
    <row r="30" spans="1:13" ht="15.75">
      <c r="A30" s="513"/>
      <c r="B30" s="292" t="s">
        <v>242</v>
      </c>
      <c r="D30" s="392">
        <f>'(2)(vi) No Outcome'!K29+'(2)(vi) No Outcome'!N29+'(2)(vi) No Outcome'!Q29</f>
        <v>660</v>
      </c>
      <c r="E30" s="292"/>
      <c r="I30" s="552"/>
      <c r="J30" s="552"/>
      <c r="K30" s="530"/>
    </row>
    <row r="31" spans="1:13" ht="15.75">
      <c r="A31" s="513"/>
      <c r="B31" s="292"/>
      <c r="C31" s="292" t="s">
        <v>212</v>
      </c>
      <c r="D31" s="460">
        <f>D30/D29</f>
        <v>2.0108463835232467E-2</v>
      </c>
      <c r="E31" s="292"/>
      <c r="I31" s="552"/>
      <c r="J31" s="552"/>
      <c r="K31" s="531"/>
    </row>
    <row r="32" spans="1:13">
      <c r="A32" s="513"/>
      <c r="B32" s="292"/>
      <c r="D32" s="392"/>
      <c r="E32" s="292"/>
      <c r="I32" s="553"/>
      <c r="J32" s="553"/>
    </row>
    <row r="33" spans="1:10">
      <c r="A33" s="513"/>
      <c r="B33" s="292"/>
      <c r="D33" s="392"/>
      <c r="E33" s="292"/>
      <c r="I33" s="553"/>
      <c r="J33" s="553"/>
    </row>
    <row r="34" spans="1:10" ht="15">
      <c r="A34" s="513"/>
      <c r="B34" s="292" t="s">
        <v>213</v>
      </c>
      <c r="D34" s="392">
        <v>8220</v>
      </c>
      <c r="E34" s="292"/>
      <c r="I34" s="532"/>
    </row>
    <row r="35" spans="1:10">
      <c r="A35" s="513"/>
      <c r="B35" s="292" t="s">
        <v>214</v>
      </c>
      <c r="D35" s="392">
        <v>175</v>
      </c>
      <c r="E35" s="292"/>
    </row>
    <row r="36" spans="1:10" ht="15">
      <c r="A36" s="513"/>
      <c r="B36" s="292" t="s">
        <v>215</v>
      </c>
      <c r="D36" s="392">
        <v>225</v>
      </c>
      <c r="E36" s="292"/>
      <c r="I36" s="393"/>
    </row>
    <row r="37" spans="1:10">
      <c r="A37" s="513"/>
      <c r="B37" s="292"/>
      <c r="D37" s="392"/>
      <c r="E37" s="292"/>
    </row>
    <row r="38" spans="1:10" ht="15">
      <c r="A38" s="513"/>
      <c r="B38" s="292" t="s">
        <v>353</v>
      </c>
      <c r="D38" s="392">
        <v>6790</v>
      </c>
      <c r="E38" s="292"/>
      <c r="I38" s="393"/>
    </row>
    <row r="39" spans="1:10">
      <c r="A39" s="513"/>
      <c r="B39" s="292" t="s">
        <v>216</v>
      </c>
      <c r="D39" s="392">
        <v>147</v>
      </c>
      <c r="E39" s="292"/>
    </row>
    <row r="40" spans="1:10" ht="15">
      <c r="A40" s="513"/>
      <c r="B40" s="292" t="s">
        <v>217</v>
      </c>
      <c r="D40" s="392">
        <v>177</v>
      </c>
      <c r="E40" s="292"/>
      <c r="I40" s="393"/>
    </row>
    <row r="41" spans="1:10">
      <c r="A41" s="513"/>
      <c r="B41" s="292"/>
      <c r="D41" s="392"/>
      <c r="E41" s="292"/>
    </row>
    <row r="42" spans="1:10" ht="15">
      <c r="A42" s="513"/>
      <c r="B42" s="292" t="s">
        <v>218</v>
      </c>
      <c r="D42" s="392">
        <v>3</v>
      </c>
      <c r="E42" s="292" t="s">
        <v>385</v>
      </c>
      <c r="I42" s="393"/>
    </row>
    <row r="43" spans="1:10">
      <c r="A43" s="513"/>
      <c r="B43" s="292" t="s">
        <v>219</v>
      </c>
      <c r="D43" s="392">
        <v>0</v>
      </c>
      <c r="E43" s="292"/>
    </row>
    <row r="44" spans="1:10" ht="15">
      <c r="A44" s="513"/>
      <c r="B44" s="292" t="s">
        <v>220</v>
      </c>
      <c r="D44" s="392">
        <v>0</v>
      </c>
      <c r="E44" s="292"/>
      <c r="I44" s="393"/>
    </row>
    <row r="45" spans="1:10">
      <c r="A45" s="513"/>
      <c r="B45" s="292" t="s">
        <v>221</v>
      </c>
      <c r="D45" s="461">
        <v>0</v>
      </c>
      <c r="E45" s="292"/>
    </row>
    <row r="46" spans="1:10">
      <c r="A46" s="513"/>
      <c r="B46" s="292"/>
      <c r="D46" s="392"/>
      <c r="E46" s="292"/>
    </row>
    <row r="47" spans="1:10">
      <c r="A47" s="513"/>
      <c r="B47" s="292"/>
      <c r="D47" s="392"/>
      <c r="E47" s="292"/>
    </row>
    <row r="48" spans="1:10">
      <c r="A48" s="513">
        <v>2.2000000000000002</v>
      </c>
      <c r="B48" s="292" t="s">
        <v>267</v>
      </c>
      <c r="D48" s="392">
        <f>D3</f>
        <v>5031688</v>
      </c>
      <c r="E48" s="533">
        <f>D48/1000000</f>
        <v>5.0316879999999999</v>
      </c>
      <c r="F48" s="292" t="s">
        <v>246</v>
      </c>
    </row>
    <row r="49" spans="1:9">
      <c r="A49" s="513"/>
      <c r="B49" s="292"/>
      <c r="D49" s="392"/>
      <c r="E49" s="292"/>
    </row>
    <row r="50" spans="1:9" ht="15.75" hidden="1">
      <c r="A50" s="513"/>
      <c r="B50" s="292" t="s">
        <v>222</v>
      </c>
      <c r="D50" s="392">
        <v>1528</v>
      </c>
      <c r="E50" s="292"/>
      <c r="G50" s="444"/>
      <c r="H50" s="445"/>
      <c r="I50" s="443"/>
    </row>
    <row r="51" spans="1:9" ht="15.75" hidden="1">
      <c r="A51" s="513"/>
      <c r="B51" s="292" t="s">
        <v>223</v>
      </c>
      <c r="D51" s="392">
        <v>95</v>
      </c>
      <c r="E51" s="292"/>
      <c r="G51" s="444"/>
      <c r="H51" s="445"/>
    </row>
    <row r="52" spans="1:9" ht="15.75">
      <c r="A52" s="513">
        <v>2.2999999999999998</v>
      </c>
      <c r="B52" s="292" t="s">
        <v>224</v>
      </c>
      <c r="D52" s="392">
        <v>1587</v>
      </c>
      <c r="E52" s="292"/>
      <c r="G52" s="444"/>
      <c r="H52" s="446"/>
    </row>
    <row r="53" spans="1:9" ht="15" hidden="1">
      <c r="A53" s="513"/>
      <c r="B53" s="292" t="s">
        <v>225</v>
      </c>
      <c r="D53" s="392">
        <v>125</v>
      </c>
      <c r="E53" s="292"/>
      <c r="G53" s="445"/>
      <c r="H53" s="445"/>
      <c r="I53" s="443"/>
    </row>
    <row r="54" spans="1:9" hidden="1">
      <c r="A54" s="513"/>
      <c r="B54" s="292" t="s">
        <v>226</v>
      </c>
      <c r="D54" s="392">
        <v>53</v>
      </c>
      <c r="E54" s="292"/>
    </row>
    <row r="55" spans="1:9">
      <c r="A55" s="513"/>
      <c r="B55" s="292" t="s">
        <v>227</v>
      </c>
      <c r="D55" s="392">
        <v>206</v>
      </c>
      <c r="E55" s="292"/>
    </row>
    <row r="56" spans="1:9">
      <c r="A56" s="513"/>
      <c r="B56" s="292" t="s">
        <v>230</v>
      </c>
      <c r="D56" s="392">
        <v>1699</v>
      </c>
      <c r="E56" s="292"/>
    </row>
    <row r="57" spans="1:9">
      <c r="A57" s="513"/>
      <c r="B57" s="292" t="s">
        <v>231</v>
      </c>
      <c r="D57" s="392">
        <v>117</v>
      </c>
      <c r="E57" s="292"/>
    </row>
    <row r="58" spans="1:9">
      <c r="A58" s="513"/>
      <c r="B58" s="292"/>
      <c r="D58" s="392"/>
      <c r="E58" s="292"/>
    </row>
    <row r="59" spans="1:9">
      <c r="A59" s="513"/>
      <c r="B59" s="292" t="s">
        <v>230</v>
      </c>
      <c r="D59" s="392">
        <v>1699</v>
      </c>
      <c r="E59" s="292"/>
    </row>
    <row r="60" spans="1:9">
      <c r="A60" s="513"/>
      <c r="B60" s="292" t="s">
        <v>231</v>
      </c>
      <c r="D60" s="392">
        <v>117</v>
      </c>
      <c r="E60" s="292"/>
    </row>
    <row r="61" spans="1:9">
      <c r="A61" s="513"/>
      <c r="B61" s="292" t="s">
        <v>270</v>
      </c>
      <c r="D61" s="392">
        <f>D56+D57</f>
        <v>1816</v>
      </c>
      <c r="E61" s="292"/>
    </row>
    <row r="62" spans="1:9">
      <c r="A62" s="513"/>
      <c r="B62" s="292" t="s">
        <v>232</v>
      </c>
      <c r="D62" s="392">
        <v>1731</v>
      </c>
      <c r="E62" s="292"/>
    </row>
    <row r="63" spans="1:9">
      <c r="A63" s="513"/>
      <c r="B63" s="292"/>
      <c r="D63" s="392"/>
      <c r="E63" s="292"/>
    </row>
    <row r="64" spans="1:9">
      <c r="A64" s="513"/>
      <c r="B64" s="292" t="s">
        <v>253</v>
      </c>
      <c r="D64" s="392">
        <v>1587</v>
      </c>
      <c r="E64" s="292"/>
    </row>
    <row r="65" spans="1:14">
      <c r="A65" s="513"/>
      <c r="B65" s="292" t="s">
        <v>254</v>
      </c>
      <c r="D65" s="392">
        <v>206</v>
      </c>
      <c r="E65" s="292"/>
    </row>
    <row r="66" spans="1:14">
      <c r="A66" s="513"/>
      <c r="B66" s="292" t="s">
        <v>255</v>
      </c>
      <c r="D66" s="392">
        <f>SUM(D64:D65)</f>
        <v>1793</v>
      </c>
      <c r="E66" s="292"/>
    </row>
    <row r="67" spans="1:14">
      <c r="A67" s="513"/>
      <c r="B67" s="292" t="s">
        <v>256</v>
      </c>
      <c r="D67" s="392">
        <v>1685</v>
      </c>
      <c r="E67" s="292"/>
    </row>
    <row r="68" spans="1:14">
      <c r="A68" s="513"/>
      <c r="B68" s="292"/>
      <c r="D68" s="392"/>
      <c r="E68" s="292"/>
    </row>
    <row r="69" spans="1:14">
      <c r="A69" s="513"/>
      <c r="B69" s="292" t="s">
        <v>250</v>
      </c>
      <c r="D69" s="392">
        <v>1499</v>
      </c>
      <c r="E69" s="292"/>
    </row>
    <row r="70" spans="1:14">
      <c r="A70" s="513"/>
      <c r="B70" s="292" t="s">
        <v>251</v>
      </c>
      <c r="D70" s="392">
        <v>149</v>
      </c>
      <c r="E70" s="292"/>
      <c r="I70" s="383"/>
      <c r="J70" s="383"/>
      <c r="K70" s="383"/>
      <c r="L70" s="383"/>
      <c r="M70" s="383"/>
      <c r="N70" s="383"/>
    </row>
    <row r="71" spans="1:14">
      <c r="A71" s="513"/>
      <c r="B71" s="292" t="s">
        <v>252</v>
      </c>
      <c r="D71" s="392">
        <v>1648</v>
      </c>
      <c r="E71" s="292"/>
      <c r="I71" s="383"/>
      <c r="J71" s="383"/>
      <c r="K71" s="383"/>
      <c r="L71" s="383"/>
      <c r="M71" s="383"/>
      <c r="N71" s="383"/>
    </row>
    <row r="72" spans="1:14">
      <c r="A72" s="513"/>
      <c r="B72" s="292" t="s">
        <v>229</v>
      </c>
      <c r="D72" s="392">
        <v>1566</v>
      </c>
      <c r="E72" s="292"/>
      <c r="I72" s="383"/>
      <c r="J72" s="383"/>
      <c r="K72" s="383"/>
      <c r="L72" s="383"/>
      <c r="M72" s="383"/>
      <c r="N72" s="383"/>
    </row>
    <row r="73" spans="1:14">
      <c r="A73" s="513"/>
      <c r="B73" s="292"/>
      <c r="D73" s="392"/>
      <c r="E73" s="292"/>
      <c r="I73" s="383"/>
      <c r="J73" s="383"/>
      <c r="K73" s="383"/>
      <c r="L73" s="383"/>
      <c r="M73" s="383"/>
      <c r="N73" s="383"/>
    </row>
    <row r="74" spans="1:14">
      <c r="A74" s="513"/>
      <c r="B74" s="292" t="s">
        <v>247</v>
      </c>
      <c r="D74" s="392">
        <v>88</v>
      </c>
      <c r="E74" s="292"/>
      <c r="I74" s="383"/>
      <c r="J74" s="383"/>
      <c r="K74" s="383"/>
      <c r="L74" s="383"/>
      <c r="M74" s="383"/>
      <c r="N74" s="383"/>
    </row>
    <row r="75" spans="1:14">
      <c r="A75" s="513"/>
      <c r="B75" s="292" t="s">
        <v>248</v>
      </c>
      <c r="D75" s="392">
        <v>57</v>
      </c>
      <c r="E75" s="292"/>
      <c r="I75" s="383"/>
      <c r="J75" s="383"/>
      <c r="K75" s="383"/>
      <c r="L75" s="383"/>
      <c r="M75" s="383"/>
      <c r="N75" s="383"/>
    </row>
    <row r="76" spans="1:14">
      <c r="A76" s="513"/>
      <c r="B76" s="292" t="s">
        <v>228</v>
      </c>
      <c r="D76" s="392">
        <f>SUM(D74:D75)</f>
        <v>145</v>
      </c>
      <c r="E76" s="292"/>
      <c r="I76" s="383"/>
      <c r="J76" s="383"/>
      <c r="K76" s="383"/>
      <c r="L76" s="383"/>
      <c r="M76" s="383"/>
      <c r="N76" s="383"/>
    </row>
    <row r="77" spans="1:14">
      <c r="A77" s="513"/>
      <c r="B77" s="292" t="s">
        <v>249</v>
      </c>
      <c r="D77" s="392">
        <v>119</v>
      </c>
      <c r="E77" s="292"/>
      <c r="I77" s="383"/>
      <c r="J77" s="383"/>
      <c r="K77" s="383"/>
      <c r="L77" s="383"/>
      <c r="M77" s="383"/>
      <c r="N77" s="383"/>
    </row>
    <row r="78" spans="1:14">
      <c r="A78" s="513"/>
      <c r="B78" s="292"/>
      <c r="D78" s="392"/>
      <c r="E78" s="292"/>
      <c r="I78" s="383"/>
      <c r="J78" s="383"/>
      <c r="K78" s="383"/>
      <c r="L78" s="383"/>
      <c r="M78" s="383"/>
      <c r="N78" s="383"/>
    </row>
    <row r="79" spans="1:14">
      <c r="A79" s="513"/>
      <c r="B79" s="292" t="s">
        <v>253</v>
      </c>
      <c r="D79" s="392">
        <f>D69+D74</f>
        <v>1587</v>
      </c>
      <c r="E79" s="292"/>
      <c r="I79" s="383"/>
      <c r="J79" s="383"/>
      <c r="K79" s="383"/>
      <c r="L79" s="383"/>
      <c r="M79" s="383"/>
      <c r="N79" s="383"/>
    </row>
    <row r="80" spans="1:14">
      <c r="A80" s="513"/>
      <c r="B80" s="292" t="s">
        <v>254</v>
      </c>
      <c r="D80" s="392">
        <f t="shared" ref="D80:D82" si="0">D70+D75</f>
        <v>206</v>
      </c>
      <c r="E80" s="292"/>
      <c r="I80" s="383"/>
      <c r="J80" s="383"/>
      <c r="K80" s="383"/>
      <c r="L80" s="383"/>
      <c r="M80" s="383"/>
      <c r="N80" s="383"/>
    </row>
    <row r="81" spans="1:14">
      <c r="A81" s="513"/>
      <c r="B81" s="292" t="s">
        <v>255</v>
      </c>
      <c r="D81" s="392">
        <f t="shared" si="0"/>
        <v>1793</v>
      </c>
      <c r="E81" s="292"/>
      <c r="I81" s="383"/>
      <c r="J81" s="383"/>
      <c r="K81" s="383"/>
      <c r="L81" s="383"/>
      <c r="M81" s="383"/>
      <c r="N81" s="383"/>
    </row>
    <row r="82" spans="1:14">
      <c r="A82" s="513"/>
      <c r="B82" s="292" t="s">
        <v>256</v>
      </c>
      <c r="D82" s="392">
        <f t="shared" si="0"/>
        <v>1685</v>
      </c>
      <c r="E82" s="292"/>
      <c r="I82" s="383"/>
      <c r="J82" s="383"/>
      <c r="K82" s="383"/>
      <c r="L82" s="383"/>
      <c r="M82" s="383"/>
      <c r="N82" s="383"/>
    </row>
    <row r="83" spans="1:14">
      <c r="A83" s="513"/>
      <c r="B83" s="292"/>
      <c r="D83" s="392"/>
      <c r="E83" s="292"/>
      <c r="I83" s="383"/>
      <c r="J83" s="383"/>
      <c r="K83" s="383"/>
      <c r="L83" s="383"/>
      <c r="M83" s="383"/>
      <c r="N83" s="383"/>
    </row>
    <row r="84" spans="1:14">
      <c r="A84" s="513"/>
      <c r="B84" s="292"/>
      <c r="D84" s="392"/>
      <c r="E84" s="292"/>
    </row>
    <row r="85" spans="1:14">
      <c r="A85" s="513">
        <v>2.4</v>
      </c>
      <c r="B85" s="292" t="s">
        <v>233</v>
      </c>
      <c r="D85" s="392">
        <v>7612</v>
      </c>
      <c r="E85" s="292" t="s">
        <v>375</v>
      </c>
    </row>
    <row r="86" spans="1:14">
      <c r="A86" s="513"/>
      <c r="B86" s="292" t="s">
        <v>235</v>
      </c>
      <c r="D86" s="392">
        <v>6704</v>
      </c>
      <c r="E86" s="292"/>
    </row>
    <row r="87" spans="1:14">
      <c r="A87" s="513"/>
      <c r="B87" s="292" t="s">
        <v>234</v>
      </c>
      <c r="D87" s="392">
        <v>6790</v>
      </c>
      <c r="E87" s="292"/>
    </row>
    <row r="88" spans="1:14">
      <c r="A88" s="513"/>
      <c r="E88" s="292"/>
    </row>
    <row r="89" spans="1:14">
      <c r="A89" s="513"/>
      <c r="B89" s="292"/>
      <c r="D89" s="392"/>
      <c r="E89" s="292"/>
    </row>
    <row r="90" spans="1:14">
      <c r="A90" s="513">
        <v>3.1</v>
      </c>
      <c r="B90" s="292" t="s">
        <v>236</v>
      </c>
      <c r="D90" s="392">
        <f>D3</f>
        <v>5031688</v>
      </c>
      <c r="E90" s="292"/>
      <c r="F90" s="124"/>
      <c r="G90" s="3"/>
    </row>
    <row r="91" spans="1:14">
      <c r="A91" s="513"/>
      <c r="B91" s="292" t="s">
        <v>237</v>
      </c>
      <c r="D91" s="392">
        <v>4786557</v>
      </c>
      <c r="E91" s="292"/>
      <c r="F91" s="124"/>
      <c r="G91" s="3"/>
    </row>
    <row r="92" spans="1:14">
      <c r="A92" s="513"/>
      <c r="B92" s="292"/>
      <c r="C92" s="292" t="s">
        <v>238</v>
      </c>
      <c r="D92" s="460">
        <f>D91/D90</f>
        <v>0.95128255170034393</v>
      </c>
      <c r="E92" s="292" t="s">
        <v>377</v>
      </c>
      <c r="F92" s="124"/>
      <c r="G92" s="3"/>
    </row>
    <row r="93" spans="1:14">
      <c r="A93" s="513"/>
      <c r="B93" s="292"/>
      <c r="D93" s="392"/>
      <c r="E93" s="292"/>
    </row>
    <row r="94" spans="1:14">
      <c r="A94" s="513"/>
      <c r="B94" s="292" t="s">
        <v>239</v>
      </c>
      <c r="D94" s="392">
        <f>D11</f>
        <v>181322</v>
      </c>
      <c r="E94" s="292"/>
    </row>
    <row r="95" spans="1:14">
      <c r="A95" s="513"/>
      <c r="B95" s="292" t="s">
        <v>241</v>
      </c>
      <c r="D95" s="392">
        <f>D23</f>
        <v>21565</v>
      </c>
      <c r="E95" s="292"/>
    </row>
    <row r="96" spans="1:14">
      <c r="A96" s="513"/>
      <c r="B96" s="292"/>
      <c r="C96" s="377" t="s">
        <v>257</v>
      </c>
      <c r="D96" s="460">
        <f>D95/D94</f>
        <v>0.11893206560704161</v>
      </c>
      <c r="E96" s="292"/>
    </row>
    <row r="97" spans="1:5">
      <c r="A97" s="513"/>
      <c r="B97" s="292"/>
      <c r="C97" s="377" t="s">
        <v>258</v>
      </c>
      <c r="D97" s="460">
        <f>D24</f>
        <v>5.993624217966142E-3</v>
      </c>
      <c r="E97" s="292"/>
    </row>
    <row r="98" spans="1:5">
      <c r="A98" s="513"/>
      <c r="B98" s="292"/>
      <c r="D98" s="392"/>
      <c r="E98" s="292"/>
    </row>
    <row r="99" spans="1:5">
      <c r="A99" s="513"/>
      <c r="B99" s="292" t="s">
        <v>206</v>
      </c>
      <c r="D99" s="392">
        <f>D29</f>
        <v>32822</v>
      </c>
      <c r="E99" s="292"/>
    </row>
    <row r="100" spans="1:5">
      <c r="A100" s="513"/>
      <c r="B100" s="292" t="s">
        <v>242</v>
      </c>
      <c r="D100" s="392">
        <f t="shared" ref="D100:D101" si="1">D30</f>
        <v>660</v>
      </c>
      <c r="E100" s="292"/>
    </row>
    <row r="101" spans="1:5">
      <c r="A101" s="513"/>
      <c r="B101" s="292"/>
      <c r="C101" s="292" t="s">
        <v>212</v>
      </c>
      <c r="D101" s="460">
        <f t="shared" si="1"/>
        <v>2.0108463835232467E-2</v>
      </c>
      <c r="E101" s="292"/>
    </row>
    <row r="102" spans="1:5">
      <c r="A102" s="513"/>
      <c r="B102" s="292"/>
      <c r="D102" s="392"/>
      <c r="E102" s="292"/>
    </row>
    <row r="103" spans="1:5">
      <c r="A103" s="513"/>
      <c r="B103" s="292" t="s">
        <v>244</v>
      </c>
      <c r="D103" s="392">
        <f>D26</f>
        <v>2</v>
      </c>
      <c r="E103" s="292"/>
    </row>
    <row r="104" spans="1:5">
      <c r="A104" s="513"/>
      <c r="B104" s="292" t="s">
        <v>245</v>
      </c>
      <c r="D104" s="392">
        <f>D27</f>
        <v>14</v>
      </c>
      <c r="E104" s="292"/>
    </row>
    <row r="105" spans="1:5">
      <c r="A105" s="513"/>
      <c r="B105" s="292"/>
      <c r="D105" s="392"/>
      <c r="E105" s="292"/>
    </row>
    <row r="106" spans="1:5">
      <c r="A106" s="513"/>
      <c r="B106" s="292" t="s">
        <v>259</v>
      </c>
      <c r="D106" s="392">
        <f>D95+D100</f>
        <v>22225</v>
      </c>
      <c r="E106" s="292"/>
    </row>
    <row r="107" spans="1:5">
      <c r="A107" s="513"/>
      <c r="B107" s="292" t="s">
        <v>260</v>
      </c>
      <c r="D107" s="392">
        <v>38339</v>
      </c>
      <c r="E107" s="292"/>
    </row>
    <row r="108" spans="1:5">
      <c r="A108" s="513"/>
      <c r="B108" s="292"/>
      <c r="C108" s="292" t="s">
        <v>272</v>
      </c>
      <c r="D108" s="460">
        <f>D107/D5</f>
        <v>1.0296816014679119E-2</v>
      </c>
      <c r="E108" s="292"/>
    </row>
    <row r="109" spans="1:5">
      <c r="A109" s="513"/>
      <c r="B109" s="292"/>
      <c r="D109" s="392"/>
      <c r="E109" s="292"/>
    </row>
    <row r="110" spans="1:5">
      <c r="A110" s="513"/>
      <c r="B110" s="292"/>
      <c r="D110" s="392"/>
      <c r="E110" s="292"/>
    </row>
    <row r="111" spans="1:5" ht="13.5" thickBot="1">
      <c r="A111" s="513">
        <v>3.2</v>
      </c>
      <c r="B111" s="394" t="s">
        <v>240</v>
      </c>
    </row>
    <row r="112" spans="1:5" ht="21" customHeight="1" thickTop="1">
      <c r="A112" s="513"/>
      <c r="B112" s="555" t="s">
        <v>160</v>
      </c>
      <c r="C112" s="431" t="s">
        <v>161</v>
      </c>
      <c r="D112" s="462" t="s">
        <v>163</v>
      </c>
      <c r="E112" s="557" t="s">
        <v>165</v>
      </c>
    </row>
    <row r="113" spans="1:5" ht="21" customHeight="1" thickBot="1">
      <c r="A113" s="513"/>
      <c r="B113" s="556"/>
      <c r="C113" s="432" t="s">
        <v>162</v>
      </c>
      <c r="D113" s="463" t="s">
        <v>164</v>
      </c>
      <c r="E113" s="558"/>
    </row>
    <row r="114" spans="1:5" ht="16.5" thickTop="1">
      <c r="A114" s="513"/>
      <c r="B114" s="524">
        <v>42751</v>
      </c>
      <c r="C114" s="525">
        <v>4994699</v>
      </c>
      <c r="D114" s="525">
        <v>513927</v>
      </c>
      <c r="E114" s="439">
        <v>0.89700000000000002</v>
      </c>
    </row>
    <row r="115" spans="1:5" ht="15.75">
      <c r="A115" s="513"/>
      <c r="B115" s="524">
        <v>42781</v>
      </c>
      <c r="C115" s="525">
        <v>4984896</v>
      </c>
      <c r="D115" s="525">
        <v>541096</v>
      </c>
      <c r="E115" s="439">
        <v>0.89100000000000001</v>
      </c>
    </row>
    <row r="116" spans="1:5" ht="15.75">
      <c r="A116" s="513"/>
      <c r="B116" s="524">
        <v>42809</v>
      </c>
      <c r="C116" s="525">
        <v>4989205</v>
      </c>
      <c r="D116" s="525">
        <v>528929</v>
      </c>
      <c r="E116" s="439">
        <v>0.89400000000000002</v>
      </c>
    </row>
    <row r="117" spans="1:5" ht="15.75">
      <c r="A117" s="513"/>
      <c r="B117" s="524">
        <v>42840</v>
      </c>
      <c r="C117" s="525">
        <v>5002683</v>
      </c>
      <c r="D117" s="525">
        <v>522824</v>
      </c>
      <c r="E117" s="439">
        <v>0.89500000000000002</v>
      </c>
    </row>
    <row r="118" spans="1:5" ht="15.75">
      <c r="A118" s="513"/>
      <c r="B118" s="524">
        <v>42870</v>
      </c>
      <c r="C118" s="525">
        <v>5017095</v>
      </c>
      <c r="D118" s="525">
        <v>521894</v>
      </c>
      <c r="E118" s="439">
        <v>0.89600000000000002</v>
      </c>
    </row>
    <row r="119" spans="1:5" ht="15.75">
      <c r="A119" s="513"/>
      <c r="B119" s="524">
        <v>42901</v>
      </c>
      <c r="C119" s="525">
        <v>5037423</v>
      </c>
      <c r="D119" s="525">
        <v>521624</v>
      </c>
      <c r="E119" s="439">
        <v>0.89600000000000002</v>
      </c>
    </row>
    <row r="120" spans="1:5" ht="15.75">
      <c r="A120" s="513"/>
      <c r="B120" s="524">
        <v>42931</v>
      </c>
      <c r="C120" s="438">
        <v>5047641</v>
      </c>
      <c r="D120" s="525">
        <v>531843</v>
      </c>
      <c r="E120" s="439">
        <v>0.89500000000000002</v>
      </c>
    </row>
    <row r="121" spans="1:5" ht="15.75">
      <c r="A121" s="513"/>
      <c r="B121" s="524">
        <v>42962</v>
      </c>
      <c r="C121" s="525">
        <v>5058896</v>
      </c>
      <c r="D121" s="525">
        <v>526950</v>
      </c>
      <c r="E121" s="439">
        <v>0.89600000000000002</v>
      </c>
    </row>
    <row r="122" spans="1:5" ht="15.75">
      <c r="A122" s="513"/>
      <c r="B122" s="524">
        <v>42993</v>
      </c>
      <c r="C122" s="525">
        <v>5069625</v>
      </c>
      <c r="D122" s="525">
        <v>531190</v>
      </c>
      <c r="E122" s="439">
        <v>0.89500000000000002</v>
      </c>
    </row>
    <row r="123" spans="1:5" ht="15.75">
      <c r="A123" s="513"/>
      <c r="B123" s="529" t="s">
        <v>389</v>
      </c>
      <c r="C123" s="525">
        <v>5071447</v>
      </c>
      <c r="D123" s="525">
        <v>543145</v>
      </c>
      <c r="E123" s="439">
        <v>0.89300000000000002</v>
      </c>
    </row>
    <row r="124" spans="1:5" ht="15.75">
      <c r="A124" s="513"/>
      <c r="B124" s="524">
        <v>43054</v>
      </c>
      <c r="C124" s="525">
        <v>5050203</v>
      </c>
      <c r="D124" s="525">
        <v>535303</v>
      </c>
      <c r="E124" s="439">
        <v>0.89400000000000002</v>
      </c>
    </row>
    <row r="125" spans="1:5" ht="15.75">
      <c r="A125" s="513"/>
      <c r="B125" s="524">
        <v>43084</v>
      </c>
      <c r="C125" s="525">
        <v>5056443</v>
      </c>
      <c r="D125" s="525">
        <v>532262</v>
      </c>
      <c r="E125" s="439">
        <v>0.89500000000000002</v>
      </c>
    </row>
    <row r="126" spans="1:5" ht="15.75">
      <c r="A126" s="513"/>
      <c r="B126" s="534" t="s">
        <v>390</v>
      </c>
      <c r="C126" s="527">
        <v>5031688</v>
      </c>
      <c r="D126" s="527">
        <v>529249</v>
      </c>
      <c r="E126" s="528">
        <v>0.89500000000000002</v>
      </c>
    </row>
    <row r="127" spans="1:5">
      <c r="A127" s="513"/>
      <c r="B127" s="292"/>
      <c r="D127" s="392"/>
      <c r="E127" s="292"/>
    </row>
    <row r="128" spans="1:5">
      <c r="A128" s="513"/>
      <c r="B128" s="292"/>
      <c r="D128" s="392"/>
      <c r="E128" s="292"/>
    </row>
    <row r="129" spans="1:5" ht="15">
      <c r="A129" s="513">
        <v>3.3</v>
      </c>
      <c r="B129" s="393" t="s">
        <v>243</v>
      </c>
      <c r="E129" s="292"/>
    </row>
    <row r="130" spans="1:5" ht="15.75" thickBot="1">
      <c r="A130" s="513"/>
      <c r="B130" s="393"/>
      <c r="C130" s="393"/>
      <c r="D130" s="464"/>
      <c r="E130" s="292"/>
    </row>
    <row r="131" spans="1:5" ht="16.5" thickTop="1">
      <c r="A131" s="513"/>
      <c r="B131" s="440" t="s">
        <v>166</v>
      </c>
      <c r="C131" s="440"/>
      <c r="D131" s="529" t="s">
        <v>391</v>
      </c>
      <c r="E131" s="292"/>
    </row>
    <row r="132" spans="1:5" ht="15.75">
      <c r="A132" s="513"/>
      <c r="B132" s="393" t="s">
        <v>167</v>
      </c>
      <c r="D132" s="530">
        <v>2975</v>
      </c>
      <c r="E132" s="292"/>
    </row>
    <row r="133" spans="1:5" ht="16.5" thickBot="1">
      <c r="A133" s="513"/>
      <c r="B133" s="441" t="s">
        <v>168</v>
      </c>
      <c r="C133" s="441"/>
      <c r="D133" s="530">
        <v>2801</v>
      </c>
      <c r="E133" s="292"/>
    </row>
    <row r="134" spans="1:5" ht="16.5" thickBot="1">
      <c r="A134" s="513"/>
      <c r="B134" s="442" t="s">
        <v>169</v>
      </c>
      <c r="C134" s="442"/>
      <c r="D134" s="531">
        <v>0.94099999999999995</v>
      </c>
      <c r="E134" s="292"/>
    </row>
    <row r="135" spans="1:5" ht="13.5" thickTop="1">
      <c r="A135" s="513"/>
      <c r="B135" s="292"/>
      <c r="D135" s="392"/>
      <c r="E135" s="292"/>
    </row>
    <row r="136" spans="1:5">
      <c r="A136" s="513"/>
      <c r="B136" s="292"/>
      <c r="D136" s="392"/>
      <c r="E136" s="292"/>
    </row>
    <row r="137" spans="1:5" ht="15">
      <c r="A137" s="513">
        <v>3.5</v>
      </c>
      <c r="B137" s="447" t="s">
        <v>261</v>
      </c>
      <c r="D137" s="392"/>
      <c r="E137" s="292"/>
    </row>
    <row r="138" spans="1:5" ht="15">
      <c r="A138" s="513"/>
      <c r="B138" s="292"/>
      <c r="C138" s="447" t="s">
        <v>262</v>
      </c>
      <c r="D138" s="461">
        <f>D146*1.5</f>
        <v>1320</v>
      </c>
      <c r="E138" s="292"/>
    </row>
    <row r="139" spans="1:5" ht="15">
      <c r="A139" s="513"/>
      <c r="B139" s="292"/>
      <c r="C139" s="447" t="s">
        <v>263</v>
      </c>
      <c r="D139" s="461">
        <f t="shared" ref="D139:D140" si="2">D147*1.5</f>
        <v>1170</v>
      </c>
      <c r="E139" s="292"/>
    </row>
    <row r="140" spans="1:5" ht="15">
      <c r="A140" s="513"/>
      <c r="B140" s="292"/>
      <c r="C140" s="447" t="s">
        <v>264</v>
      </c>
      <c r="D140" s="461">
        <f t="shared" si="2"/>
        <v>1020</v>
      </c>
      <c r="E140" s="292"/>
    </row>
    <row r="141" spans="1:5" ht="15">
      <c r="A141" s="513"/>
      <c r="B141" s="292"/>
      <c r="C141" s="447"/>
      <c r="D141" s="392"/>
      <c r="E141" s="292"/>
    </row>
    <row r="142" spans="1:5" ht="15">
      <c r="A142" s="513"/>
      <c r="B142" s="292"/>
      <c r="C142" s="447" t="s">
        <v>265</v>
      </c>
      <c r="D142" s="392">
        <f>'(2)(v) Hardship Extensions'!T30</f>
        <v>14</v>
      </c>
      <c r="E142" s="292"/>
    </row>
    <row r="143" spans="1:5">
      <c r="A143" s="513"/>
      <c r="B143" s="292"/>
      <c r="D143" s="392"/>
      <c r="E143" s="292"/>
    </row>
    <row r="144" spans="1:5">
      <c r="A144" s="513"/>
      <c r="B144" s="292"/>
      <c r="D144" s="392"/>
      <c r="E144" s="292"/>
    </row>
    <row r="145" spans="1:5">
      <c r="A145" s="513">
        <v>3.6</v>
      </c>
      <c r="B145" s="292" t="s">
        <v>159</v>
      </c>
      <c r="D145" s="392"/>
      <c r="E145" s="292"/>
    </row>
    <row r="146" spans="1:5" ht="15">
      <c r="A146" s="513"/>
      <c r="B146" s="292"/>
      <c r="C146" s="447" t="s">
        <v>262</v>
      </c>
      <c r="D146" s="461">
        <v>880</v>
      </c>
      <c r="E146" s="292"/>
    </row>
    <row r="147" spans="1:5" ht="15">
      <c r="A147" s="513"/>
      <c r="B147" s="292"/>
      <c r="C147" s="447" t="s">
        <v>263</v>
      </c>
      <c r="D147" s="461">
        <v>780</v>
      </c>
      <c r="E147" s="292"/>
    </row>
    <row r="148" spans="1:5" ht="15">
      <c r="A148" s="513"/>
      <c r="B148" s="292"/>
      <c r="C148" s="447" t="s">
        <v>264</v>
      </c>
      <c r="D148" s="461">
        <v>680</v>
      </c>
      <c r="E148" s="292"/>
    </row>
    <row r="149" spans="1:5">
      <c r="A149" s="513"/>
      <c r="B149" s="292"/>
      <c r="D149" s="392"/>
      <c r="E149" s="292"/>
    </row>
    <row r="150" spans="1:5" ht="15">
      <c r="A150" s="513"/>
      <c r="B150" s="292"/>
      <c r="C150" s="447" t="s">
        <v>266</v>
      </c>
      <c r="D150" s="392">
        <f>'(2)(v) Waivers'!T28</f>
        <v>2</v>
      </c>
      <c r="E150" s="292"/>
    </row>
    <row r="151" spans="1:5">
      <c r="A151" s="513"/>
      <c r="B151" s="292"/>
      <c r="D151" s="392"/>
      <c r="E151" s="292"/>
    </row>
    <row r="152" spans="1:5">
      <c r="A152" s="513"/>
      <c r="B152" s="292"/>
      <c r="D152" s="392"/>
      <c r="E152" s="292"/>
    </row>
    <row r="153" spans="1:5" ht="15">
      <c r="A153" s="513">
        <v>3.8</v>
      </c>
      <c r="B153" s="532" t="s">
        <v>392</v>
      </c>
      <c r="D153" s="377"/>
    </row>
    <row r="154" spans="1:5">
      <c r="A154" s="513"/>
      <c r="B154" s="292"/>
      <c r="D154" s="392"/>
      <c r="E154" s="292"/>
    </row>
    <row r="155" spans="1:5">
      <c r="A155" s="513">
        <v>4</v>
      </c>
      <c r="B155" s="292" t="s">
        <v>268</v>
      </c>
      <c r="C155" s="292"/>
      <c r="D155" s="392"/>
      <c r="E155" s="292"/>
    </row>
    <row r="156" spans="1:5">
      <c r="A156" s="513"/>
      <c r="B156" s="292"/>
      <c r="C156" s="292"/>
      <c r="D156" s="392"/>
      <c r="E156" s="292"/>
    </row>
    <row r="157" spans="1:5">
      <c r="A157" s="513">
        <v>4.2</v>
      </c>
      <c r="B157" s="292" t="s">
        <v>273</v>
      </c>
      <c r="C157" s="292"/>
      <c r="D157" s="392"/>
      <c r="E157" s="292"/>
    </row>
    <row r="158" spans="1:5">
      <c r="A158" s="513"/>
      <c r="B158" s="292"/>
      <c r="C158" s="292"/>
      <c r="D158" s="392"/>
      <c r="E158" s="292"/>
    </row>
    <row r="159" spans="1:5">
      <c r="A159" s="513"/>
      <c r="B159" s="292" t="s">
        <v>274</v>
      </c>
      <c r="C159" s="292"/>
      <c r="D159" s="3">
        <v>24</v>
      </c>
      <c r="E159" s="292"/>
    </row>
    <row r="160" spans="1:5">
      <c r="A160" s="513"/>
      <c r="B160" s="292" t="s">
        <v>275</v>
      </c>
      <c r="C160" s="292"/>
      <c r="D160" s="392">
        <v>3818</v>
      </c>
      <c r="E160" s="292"/>
    </row>
    <row r="161" spans="1:6">
      <c r="A161" s="513"/>
      <c r="B161" s="292" t="s">
        <v>276</v>
      </c>
      <c r="C161" s="292"/>
      <c r="D161" s="392">
        <v>1653</v>
      </c>
      <c r="E161" s="292"/>
    </row>
    <row r="162" spans="1:6">
      <c r="A162" s="513"/>
      <c r="B162" s="292" t="s">
        <v>277</v>
      </c>
      <c r="C162" s="292"/>
      <c r="D162" s="392">
        <v>1601</v>
      </c>
      <c r="E162" s="292"/>
    </row>
    <row r="163" spans="1:6">
      <c r="A163" s="513"/>
      <c r="B163" s="292" t="s">
        <v>278</v>
      </c>
      <c r="C163" s="292"/>
      <c r="D163" s="392">
        <v>1463</v>
      </c>
      <c r="E163" s="292"/>
    </row>
    <row r="164" spans="1:6">
      <c r="A164" s="513"/>
      <c r="B164" s="292"/>
      <c r="C164" s="292"/>
      <c r="D164" s="392"/>
      <c r="E164" s="292"/>
    </row>
    <row r="165" spans="1:6">
      <c r="A165" s="513"/>
      <c r="B165" s="292" t="s">
        <v>253</v>
      </c>
      <c r="D165" s="392">
        <f>D79</f>
        <v>1587</v>
      </c>
      <c r="E165" s="292"/>
    </row>
    <row r="166" spans="1:6">
      <c r="A166" s="513"/>
      <c r="B166" s="292" t="s">
        <v>230</v>
      </c>
      <c r="D166" s="392">
        <f>D59</f>
        <v>1699</v>
      </c>
      <c r="E166" s="292"/>
    </row>
    <row r="167" spans="1:6">
      <c r="A167" s="513"/>
      <c r="B167" s="292" t="s">
        <v>255</v>
      </c>
      <c r="D167" s="392">
        <f>D81</f>
        <v>1793</v>
      </c>
      <c r="E167" s="292"/>
    </row>
    <row r="168" spans="1:6">
      <c r="A168" s="513"/>
      <c r="B168" s="292" t="s">
        <v>270</v>
      </c>
      <c r="D168" s="392">
        <f>D61</f>
        <v>1816</v>
      </c>
      <c r="E168" s="292"/>
    </row>
    <row r="169" spans="1:6">
      <c r="A169" s="513"/>
      <c r="B169" s="292"/>
      <c r="C169" s="292"/>
      <c r="D169" s="392"/>
      <c r="E169" s="292"/>
    </row>
    <row r="170" spans="1:6">
      <c r="A170" s="513">
        <v>4.3</v>
      </c>
      <c r="B170" s="292" t="s">
        <v>286</v>
      </c>
      <c r="D170" s="392"/>
      <c r="E170" s="292"/>
    </row>
    <row r="171" spans="1:6">
      <c r="A171" s="513"/>
      <c r="B171" s="292"/>
      <c r="C171" s="368" t="s">
        <v>279</v>
      </c>
      <c r="D171" s="465" t="s">
        <v>280</v>
      </c>
      <c r="E171" s="368" t="s">
        <v>9</v>
      </c>
      <c r="F171" s="448" t="s">
        <v>281</v>
      </c>
    </row>
    <row r="172" spans="1:6">
      <c r="A172" s="513"/>
      <c r="B172" s="292"/>
      <c r="C172" s="292"/>
      <c r="D172" s="392"/>
      <c r="E172" s="292"/>
    </row>
    <row r="173" spans="1:6">
      <c r="A173" s="513"/>
      <c r="B173" s="292" t="s">
        <v>282</v>
      </c>
      <c r="C173" s="421">
        <v>3818</v>
      </c>
      <c r="D173" s="392">
        <v>0</v>
      </c>
      <c r="E173" s="421">
        <v>3818</v>
      </c>
      <c r="F173" s="377">
        <v>0</v>
      </c>
    </row>
    <row r="174" spans="1:6">
      <c r="A174" s="513"/>
      <c r="B174" s="292" t="s">
        <v>283</v>
      </c>
      <c r="C174" s="421">
        <v>3818</v>
      </c>
      <c r="D174" s="392">
        <v>0</v>
      </c>
      <c r="E174" s="421">
        <v>3818</v>
      </c>
      <c r="F174" s="377">
        <v>0</v>
      </c>
    </row>
    <row r="175" spans="1:6">
      <c r="A175" s="513"/>
      <c r="B175" s="292" t="s">
        <v>284</v>
      </c>
      <c r="C175" s="421">
        <v>3818</v>
      </c>
      <c r="D175" s="392">
        <v>0</v>
      </c>
      <c r="E175" s="421">
        <v>3818</v>
      </c>
      <c r="F175" s="377">
        <v>0</v>
      </c>
    </row>
    <row r="176" spans="1:6">
      <c r="A176" s="513"/>
      <c r="B176" s="292" t="s">
        <v>285</v>
      </c>
      <c r="C176" s="421">
        <f>E176-D176</f>
        <v>3803</v>
      </c>
      <c r="D176" s="392">
        <v>15</v>
      </c>
      <c r="E176" s="421">
        <v>3818</v>
      </c>
      <c r="F176" s="518">
        <f>D176/E176</f>
        <v>3.9287585123101102E-3</v>
      </c>
    </row>
    <row r="177" spans="1:5">
      <c r="A177" s="513"/>
      <c r="B177" s="292"/>
      <c r="C177" s="292"/>
      <c r="D177" s="392"/>
      <c r="E177" s="292"/>
    </row>
    <row r="178" spans="1:5">
      <c r="A178" s="513"/>
      <c r="B178" s="292"/>
      <c r="C178" s="292"/>
      <c r="D178" s="392"/>
      <c r="E178" s="292"/>
    </row>
    <row r="179" spans="1:5">
      <c r="A179" s="513">
        <v>5.0999999999999996</v>
      </c>
      <c r="B179" s="292" t="s">
        <v>269</v>
      </c>
      <c r="C179" s="292"/>
      <c r="D179" s="392">
        <f>D34</f>
        <v>8220</v>
      </c>
      <c r="E179" s="292"/>
    </row>
    <row r="180" spans="1:5">
      <c r="A180" s="513"/>
      <c r="B180" s="292" t="s">
        <v>255</v>
      </c>
      <c r="D180" s="392">
        <f>D81</f>
        <v>1793</v>
      </c>
      <c r="E180" s="292"/>
    </row>
    <row r="181" spans="1:5">
      <c r="A181" s="513"/>
      <c r="B181" s="292" t="s">
        <v>270</v>
      </c>
      <c r="D181" s="392">
        <f>D61</f>
        <v>1816</v>
      </c>
      <c r="E181" s="292"/>
    </row>
    <row r="182" spans="1:5">
      <c r="A182" s="513"/>
      <c r="B182" s="292"/>
      <c r="D182" s="392"/>
      <c r="E182" s="292"/>
    </row>
    <row r="183" spans="1:5">
      <c r="A183" s="513">
        <v>5.2</v>
      </c>
      <c r="B183" s="292" t="s">
        <v>378</v>
      </c>
      <c r="D183" s="392">
        <v>1477</v>
      </c>
      <c r="E183" s="292"/>
    </row>
    <row r="184" spans="1:5">
      <c r="A184" s="513"/>
      <c r="B184" s="292" t="s">
        <v>379</v>
      </c>
      <c r="D184" s="392">
        <f>D91</f>
        <v>4786557</v>
      </c>
      <c r="E184" s="292"/>
    </row>
    <row r="185" spans="1:5">
      <c r="A185" s="513"/>
      <c r="B185" s="292" t="s">
        <v>380</v>
      </c>
      <c r="D185" s="392">
        <f>SUM(D186:D188)</f>
        <v>327</v>
      </c>
      <c r="E185" s="292"/>
    </row>
    <row r="186" spans="1:5">
      <c r="A186" s="513"/>
      <c r="B186" s="292" t="s">
        <v>381</v>
      </c>
      <c r="D186" s="392">
        <v>200</v>
      </c>
      <c r="E186" s="292"/>
    </row>
    <row r="187" spans="1:5">
      <c r="A187" s="513"/>
      <c r="B187" s="292" t="s">
        <v>382</v>
      </c>
      <c r="D187" s="392">
        <v>81</v>
      </c>
      <c r="E187" s="292"/>
    </row>
    <row r="188" spans="1:5">
      <c r="A188" s="513"/>
      <c r="B188" s="292" t="s">
        <v>383</v>
      </c>
      <c r="D188" s="392">
        <v>46</v>
      </c>
      <c r="E188" s="292"/>
    </row>
    <row r="189" spans="1:5">
      <c r="A189" s="513"/>
      <c r="B189" s="292"/>
      <c r="D189" s="392"/>
      <c r="E189" s="292"/>
    </row>
    <row r="190" spans="1:5">
      <c r="A190" s="513">
        <v>5.3</v>
      </c>
      <c r="B190" s="292" t="s">
        <v>271</v>
      </c>
      <c r="D190" s="392"/>
      <c r="E190" s="292"/>
    </row>
    <row r="191" spans="1:5">
      <c r="B191" s="292"/>
      <c r="D191" s="392"/>
      <c r="E191" s="292"/>
    </row>
    <row r="192" spans="1:5" ht="15">
      <c r="B192" s="449" t="s">
        <v>316</v>
      </c>
      <c r="C192" s="449" t="s">
        <v>317</v>
      </c>
      <c r="E192" s="292"/>
    </row>
    <row r="193" spans="1:9" ht="15">
      <c r="B193" s="450" t="s">
        <v>318</v>
      </c>
      <c r="C193" s="451">
        <v>0</v>
      </c>
      <c r="E193" s="292"/>
    </row>
    <row r="194" spans="1:9" ht="15">
      <c r="B194" s="450" t="s">
        <v>319</v>
      </c>
      <c r="C194" s="451">
        <v>940</v>
      </c>
      <c r="E194" s="292"/>
    </row>
    <row r="195" spans="1:9">
      <c r="B195" s="377" t="s">
        <v>334</v>
      </c>
      <c r="C195" s="3">
        <v>940</v>
      </c>
      <c r="E195" s="292"/>
    </row>
    <row r="196" spans="1:9">
      <c r="B196" s="292"/>
      <c r="D196" s="392"/>
      <c r="E196" s="292"/>
    </row>
    <row r="197" spans="1:9" ht="15">
      <c r="B197" s="449" t="s">
        <v>320</v>
      </c>
      <c r="C197" s="449" t="s">
        <v>321</v>
      </c>
      <c r="D197" s="392"/>
      <c r="E197" s="292"/>
      <c r="F197" s="536"/>
      <c r="G197" s="536"/>
      <c r="H197" s="242"/>
    </row>
    <row r="198" spans="1:9" ht="15">
      <c r="B198" s="535">
        <v>1</v>
      </c>
      <c r="C198" s="535">
        <v>762</v>
      </c>
      <c r="D198" s="392"/>
      <c r="E198" s="292"/>
      <c r="F198" s="537"/>
      <c r="G198" s="537"/>
      <c r="H198" s="242"/>
    </row>
    <row r="199" spans="1:9" ht="15">
      <c r="B199" s="535">
        <v>2</v>
      </c>
      <c r="C199" s="535">
        <v>83</v>
      </c>
      <c r="D199" s="392"/>
      <c r="E199" s="292"/>
      <c r="F199" s="537"/>
      <c r="G199" s="537"/>
      <c r="H199" s="242"/>
    </row>
    <row r="200" spans="1:9" ht="15">
      <c r="B200" s="535">
        <v>3</v>
      </c>
      <c r="C200" s="535">
        <v>4</v>
      </c>
      <c r="D200" s="392"/>
      <c r="E200" s="292"/>
      <c r="F200" s="537"/>
      <c r="G200" s="537"/>
      <c r="H200" s="242"/>
    </row>
    <row r="201" spans="1:9">
      <c r="B201" s="377" t="s">
        <v>322</v>
      </c>
      <c r="C201" s="3">
        <f>C198+B199*C199+B200*C200</f>
        <v>940</v>
      </c>
      <c r="D201" s="392"/>
      <c r="E201" s="292"/>
    </row>
    <row r="202" spans="1:9">
      <c r="B202" s="292" t="s">
        <v>323</v>
      </c>
      <c r="C202" s="3">
        <v>849</v>
      </c>
      <c r="D202" s="392"/>
      <c r="E202" s="292"/>
    </row>
    <row r="203" spans="1:9" ht="15">
      <c r="B203" s="292" t="s">
        <v>395</v>
      </c>
      <c r="C203" s="537">
        <v>850</v>
      </c>
      <c r="D203" s="392"/>
      <c r="E203" s="292"/>
    </row>
    <row r="204" spans="1:9">
      <c r="B204" s="292"/>
      <c r="D204" s="392"/>
      <c r="E204" s="292"/>
    </row>
    <row r="205" spans="1:9" ht="15">
      <c r="A205" s="377" t="s">
        <v>324</v>
      </c>
      <c r="B205" s="538" t="s">
        <v>325</v>
      </c>
      <c r="C205" s="538" t="s">
        <v>317</v>
      </c>
      <c r="D205" s="539" t="s">
        <v>326</v>
      </c>
      <c r="G205" s="538" t="s">
        <v>325</v>
      </c>
      <c r="H205" s="538" t="s">
        <v>317</v>
      </c>
      <c r="I205" s="539" t="s">
        <v>326</v>
      </c>
    </row>
    <row r="206" spans="1:9" ht="15">
      <c r="B206" s="540" t="s">
        <v>330</v>
      </c>
      <c r="C206" s="541">
        <v>301</v>
      </c>
      <c r="D206" s="541" t="s">
        <v>331</v>
      </c>
      <c r="G206" s="540" t="s">
        <v>330</v>
      </c>
      <c r="H206" s="541">
        <v>301</v>
      </c>
      <c r="I206" s="541" t="s">
        <v>331</v>
      </c>
    </row>
    <row r="207" spans="1:9" ht="15">
      <c r="B207" s="540" t="s">
        <v>328</v>
      </c>
      <c r="C207" s="541">
        <v>193</v>
      </c>
      <c r="D207" s="541" t="s">
        <v>52</v>
      </c>
      <c r="G207" s="540" t="s">
        <v>328</v>
      </c>
      <c r="H207" s="541">
        <v>193</v>
      </c>
      <c r="I207" s="541" t="s">
        <v>52</v>
      </c>
    </row>
    <row r="208" spans="1:9" ht="15">
      <c r="B208" s="540" t="s">
        <v>332</v>
      </c>
      <c r="C208" s="541">
        <v>294</v>
      </c>
      <c r="D208" s="541" t="s">
        <v>393</v>
      </c>
      <c r="G208" s="540" t="s">
        <v>332</v>
      </c>
      <c r="H208" s="541">
        <v>294</v>
      </c>
      <c r="I208" s="541" t="s">
        <v>393</v>
      </c>
    </row>
    <row r="209" spans="1:9" ht="15">
      <c r="B209" s="540" t="s">
        <v>329</v>
      </c>
      <c r="C209" s="541">
        <v>152</v>
      </c>
      <c r="D209" s="541" t="s">
        <v>327</v>
      </c>
      <c r="G209" s="540" t="s">
        <v>329</v>
      </c>
      <c r="H209" s="541">
        <v>152</v>
      </c>
      <c r="I209" s="541" t="s">
        <v>327</v>
      </c>
    </row>
    <row r="210" spans="1:9">
      <c r="C210" s="377">
        <f>SUM(C206:C209)</f>
        <v>940</v>
      </c>
      <c r="D210" s="377"/>
      <c r="H210" s="377">
        <f>SUM(H206:H209)</f>
        <v>940</v>
      </c>
    </row>
    <row r="211" spans="1:9" ht="15">
      <c r="B211" s="451"/>
      <c r="C211" s="450"/>
      <c r="D211" s="450"/>
    </row>
    <row r="212" spans="1:9" ht="15">
      <c r="B212" s="292"/>
      <c r="C212" s="542" t="s">
        <v>394</v>
      </c>
      <c r="D212" s="392"/>
      <c r="E212" s="292"/>
    </row>
    <row r="213" spans="1:9">
      <c r="B213" s="292"/>
      <c r="D213" s="392"/>
      <c r="E213" s="292"/>
    </row>
    <row r="214" spans="1:9">
      <c r="C214" s="3" t="s">
        <v>396</v>
      </c>
      <c r="E214" s="292"/>
    </row>
    <row r="215" spans="1:9">
      <c r="B215" s="292"/>
      <c r="D215" s="392"/>
      <c r="E215" s="292"/>
    </row>
    <row r="216" spans="1:9" ht="14.25" customHeight="1">
      <c r="A216" s="377" t="s">
        <v>333</v>
      </c>
      <c r="B216" s="452"/>
      <c r="C216" s="453" t="s">
        <v>338</v>
      </c>
      <c r="D216" s="466" t="s">
        <v>335</v>
      </c>
      <c r="E216" s="454" t="s">
        <v>336</v>
      </c>
      <c r="F216" s="543" t="s">
        <v>337</v>
      </c>
    </row>
    <row r="217" spans="1:9" ht="15" customHeight="1">
      <c r="B217" s="452" t="s">
        <v>339</v>
      </c>
      <c r="C217" s="544">
        <f>D74</f>
        <v>88</v>
      </c>
      <c r="D217" s="545">
        <v>0</v>
      </c>
      <c r="E217" s="545">
        <v>0</v>
      </c>
      <c r="F217" s="546">
        <f>C217-D217</f>
        <v>88</v>
      </c>
    </row>
    <row r="218" spans="1:9" ht="12.75" customHeight="1">
      <c r="B218" s="452" t="s">
        <v>340</v>
      </c>
      <c r="C218" s="544">
        <f>D69</f>
        <v>1499</v>
      </c>
      <c r="D218" s="546">
        <f>C202</f>
        <v>849</v>
      </c>
      <c r="E218" s="546">
        <f>C201</f>
        <v>940</v>
      </c>
      <c r="F218" s="546">
        <f>C218-D218</f>
        <v>650</v>
      </c>
    </row>
    <row r="219" spans="1:9" ht="13.5" customHeight="1">
      <c r="B219" s="455" t="s">
        <v>341</v>
      </c>
      <c r="C219" s="547">
        <f>SUM(C217:C218)</f>
        <v>1587</v>
      </c>
      <c r="D219" s="548">
        <f t="shared" ref="D219:E219" si="3">SUM(D217:D218)</f>
        <v>849</v>
      </c>
      <c r="E219" s="548">
        <f t="shared" si="3"/>
        <v>940</v>
      </c>
      <c r="F219" s="549">
        <f>SUM(F217:H218)</f>
        <v>738</v>
      </c>
    </row>
    <row r="220" spans="1:9" ht="12.75" customHeight="1">
      <c r="B220" s="292"/>
      <c r="D220" s="392"/>
      <c r="E220" s="292"/>
    </row>
    <row r="221" spans="1:9" ht="12.75" customHeight="1" thickBot="1">
      <c r="B221" s="292"/>
      <c r="D221" s="392"/>
      <c r="E221" s="292"/>
    </row>
    <row r="222" spans="1:9" ht="12.75" customHeight="1" thickTop="1" thickBot="1">
      <c r="B222" s="456" t="s">
        <v>342</v>
      </c>
      <c r="C222" s="456" t="s">
        <v>343</v>
      </c>
      <c r="D222" s="467" t="s">
        <v>344</v>
      </c>
      <c r="E222" s="457" t="s">
        <v>345</v>
      </c>
    </row>
    <row r="223" spans="1:9" ht="12.75" customHeight="1" thickTop="1">
      <c r="B223" s="550">
        <f>D59</f>
        <v>1699</v>
      </c>
      <c r="C223" s="550">
        <f>C203</f>
        <v>850</v>
      </c>
      <c r="D223" s="550">
        <f>C201</f>
        <v>940</v>
      </c>
      <c r="E223" s="551">
        <f>B223-C223</f>
        <v>849</v>
      </c>
    </row>
    <row r="224" spans="1:9" ht="12.75" customHeight="1">
      <c r="B224" s="290"/>
      <c r="C224" s="3"/>
      <c r="D224" s="392"/>
      <c r="E224" s="290"/>
    </row>
    <row r="225" spans="1:6" ht="12.75" customHeight="1">
      <c r="B225" s="290" t="s">
        <v>346</v>
      </c>
      <c r="C225" s="3">
        <v>0</v>
      </c>
      <c r="D225" s="392"/>
      <c r="E225" s="290"/>
    </row>
    <row r="226" spans="1:6" ht="12.75" customHeight="1">
      <c r="B226" s="292"/>
      <c r="D226" s="392"/>
      <c r="E226" s="292"/>
    </row>
    <row r="227" spans="1:6" ht="13.5" customHeight="1">
      <c r="B227" s="292"/>
      <c r="D227" s="392"/>
      <c r="E227" s="292"/>
    </row>
    <row r="228" spans="1:6">
      <c r="B228" s="292"/>
      <c r="D228" s="392"/>
      <c r="E228" s="292"/>
    </row>
    <row r="229" spans="1:6">
      <c r="A229" s="513">
        <v>5.4</v>
      </c>
      <c r="B229" s="292" t="s">
        <v>287</v>
      </c>
      <c r="D229" s="392"/>
      <c r="E229" s="292"/>
      <c r="F229" s="458"/>
    </row>
    <row r="230" spans="1:6">
      <c r="B230" s="292"/>
      <c r="D230" s="392"/>
      <c r="E230" s="292"/>
      <c r="F230" s="459"/>
    </row>
    <row r="231" spans="1:6">
      <c r="B231" s="292" t="s">
        <v>214</v>
      </c>
      <c r="D231" s="392">
        <v>175</v>
      </c>
      <c r="E231" s="292"/>
      <c r="F231" s="459"/>
    </row>
    <row r="232" spans="1:6">
      <c r="B232" s="292" t="s">
        <v>215</v>
      </c>
      <c r="D232" s="392">
        <v>225</v>
      </c>
      <c r="E232" s="292"/>
      <c r="F232" s="459"/>
    </row>
    <row r="233" spans="1:6">
      <c r="B233" s="292" t="s">
        <v>288</v>
      </c>
      <c r="D233" s="392">
        <v>77</v>
      </c>
      <c r="E233" s="292"/>
      <c r="F233" s="459"/>
    </row>
    <row r="234" spans="1:6">
      <c r="B234" s="292"/>
      <c r="D234" s="392"/>
      <c r="E234" s="292"/>
      <c r="F234" s="459"/>
    </row>
    <row r="235" spans="1:6">
      <c r="B235" s="292" t="s">
        <v>216</v>
      </c>
      <c r="D235" s="392">
        <v>147</v>
      </c>
      <c r="E235" s="292"/>
      <c r="F235" s="459"/>
    </row>
    <row r="236" spans="1:6">
      <c r="B236" s="292" t="s">
        <v>217</v>
      </c>
      <c r="D236" s="392">
        <v>177</v>
      </c>
      <c r="E236" s="292"/>
      <c r="F236" s="459"/>
    </row>
    <row r="237" spans="1:6">
      <c r="B237" s="292" t="s">
        <v>289</v>
      </c>
      <c r="D237" s="392">
        <v>55</v>
      </c>
      <c r="E237" s="292"/>
    </row>
    <row r="238" spans="1:6">
      <c r="B238" s="292"/>
      <c r="D238" s="392"/>
      <c r="E238" s="292"/>
    </row>
    <row r="239" spans="1:6">
      <c r="B239" s="292" t="s">
        <v>218</v>
      </c>
      <c r="D239" s="392">
        <v>3</v>
      </c>
      <c r="E239" s="292" t="s">
        <v>384</v>
      </c>
    </row>
    <row r="240" spans="1:6">
      <c r="B240" s="292" t="s">
        <v>221</v>
      </c>
      <c r="D240" s="461">
        <v>0</v>
      </c>
      <c r="E240" s="292"/>
    </row>
    <row r="241" spans="1:6">
      <c r="B241" s="292"/>
      <c r="D241" s="392"/>
      <c r="E241" s="292"/>
    </row>
    <row r="242" spans="1:6">
      <c r="A242" s="292" t="s">
        <v>308</v>
      </c>
      <c r="B242" s="292" t="s">
        <v>309</v>
      </c>
      <c r="D242" s="392"/>
      <c r="E242" s="292"/>
    </row>
    <row r="243" spans="1:6">
      <c r="B243" s="292"/>
      <c r="D243" s="392"/>
      <c r="E243" s="292"/>
    </row>
    <row r="244" spans="1:6">
      <c r="B244" s="292" t="s">
        <v>310</v>
      </c>
      <c r="D244" s="519">
        <v>5991100</v>
      </c>
    </row>
    <row r="245" spans="1:6">
      <c r="B245" s="292" t="s">
        <v>311</v>
      </c>
      <c r="D245" s="519">
        <v>5260561</v>
      </c>
    </row>
    <row r="246" spans="1:6">
      <c r="B246" s="292" t="s">
        <v>312</v>
      </c>
      <c r="D246" s="520" t="s">
        <v>376</v>
      </c>
    </row>
    <row r="247" spans="1:6">
      <c r="B247" s="292" t="s">
        <v>313</v>
      </c>
      <c r="D247" s="355" t="s">
        <v>376</v>
      </c>
      <c r="F247" s="124"/>
    </row>
    <row r="248" spans="1:6">
      <c r="B248" s="292" t="s">
        <v>314</v>
      </c>
      <c r="D248" s="519">
        <v>3114</v>
      </c>
    </row>
    <row r="249" spans="1:6">
      <c r="B249" s="292" t="s">
        <v>315</v>
      </c>
      <c r="D249" s="521" t="s">
        <v>376</v>
      </c>
    </row>
    <row r="250" spans="1:6">
      <c r="B250" s="292"/>
      <c r="D250" s="355"/>
    </row>
    <row r="251" spans="1:6">
      <c r="B251" s="292" t="s">
        <v>386</v>
      </c>
      <c r="D251" s="521">
        <v>7200000</v>
      </c>
    </row>
    <row r="252" spans="1:6">
      <c r="B252" s="292"/>
      <c r="D252" s="392"/>
      <c r="E252" s="292"/>
    </row>
    <row r="253" spans="1:6">
      <c r="B253" s="292"/>
      <c r="D253" s="392"/>
      <c r="E253" s="292"/>
    </row>
    <row r="254" spans="1:6">
      <c r="A254" s="513">
        <v>6.1</v>
      </c>
      <c r="B254" s="292" t="s">
        <v>298</v>
      </c>
      <c r="D254" s="392"/>
      <c r="E254" s="292"/>
    </row>
    <row r="255" spans="1:6">
      <c r="B255" s="292"/>
      <c r="D255" s="392"/>
      <c r="E255" s="292"/>
    </row>
    <row r="256" spans="1:6">
      <c r="B256" s="292" t="s">
        <v>290</v>
      </c>
      <c r="C256" s="292"/>
      <c r="D256" s="392">
        <f>D11</f>
        <v>181322</v>
      </c>
      <c r="E256" s="292"/>
    </row>
    <row r="257" spans="2:5">
      <c r="B257" s="292" t="s">
        <v>202</v>
      </c>
      <c r="C257" s="292"/>
      <c r="D257" s="392">
        <f>D7</f>
        <v>3596760</v>
      </c>
      <c r="E257" s="292"/>
    </row>
    <row r="258" spans="2:5">
      <c r="B258" s="292"/>
      <c r="C258" s="292" t="s">
        <v>205</v>
      </c>
      <c r="D258" s="460">
        <f>D256/D257</f>
        <v>5.0412593556423003E-2</v>
      </c>
      <c r="E258" s="292"/>
    </row>
    <row r="259" spans="2:5">
      <c r="B259" s="292"/>
      <c r="D259" s="392"/>
      <c r="E259" s="292"/>
    </row>
    <row r="260" spans="2:5">
      <c r="B260" s="292" t="s">
        <v>206</v>
      </c>
      <c r="D260" s="392">
        <f>D14</f>
        <v>32822</v>
      </c>
      <c r="E260" s="421"/>
    </row>
    <row r="261" spans="2:5">
      <c r="B261" s="292" t="s">
        <v>350</v>
      </c>
      <c r="D261" s="392">
        <f>D15</f>
        <v>4028</v>
      </c>
      <c r="E261" s="292"/>
    </row>
    <row r="262" spans="2:5">
      <c r="B262" s="292"/>
      <c r="C262" s="292" t="s">
        <v>207</v>
      </c>
      <c r="D262" s="460">
        <f>D261/D260</f>
        <v>0.12272256413381269</v>
      </c>
      <c r="E262" s="292"/>
    </row>
    <row r="263" spans="2:5">
      <c r="B263" s="292"/>
      <c r="D263" s="392"/>
      <c r="E263" s="292"/>
    </row>
    <row r="264" spans="2:5">
      <c r="B264" s="292" t="s">
        <v>208</v>
      </c>
      <c r="C264" s="292"/>
      <c r="D264" s="392">
        <f>D18</f>
        <v>93771</v>
      </c>
      <c r="E264" s="421"/>
    </row>
    <row r="265" spans="2:5">
      <c r="B265" s="292" t="s">
        <v>209</v>
      </c>
      <c r="C265" s="292"/>
      <c r="D265" s="392">
        <f>D19</f>
        <v>1151</v>
      </c>
      <c r="E265" s="292"/>
    </row>
    <row r="266" spans="2:5">
      <c r="B266" s="292"/>
      <c r="C266" s="292" t="s">
        <v>210</v>
      </c>
      <c r="D266" s="460">
        <f>D265/D264</f>
        <v>1.2274583826556185E-2</v>
      </c>
      <c r="E266" s="292"/>
    </row>
    <row r="267" spans="2:5">
      <c r="B267" s="292"/>
      <c r="D267" s="392"/>
      <c r="E267" s="292"/>
    </row>
    <row r="268" spans="2:5">
      <c r="B268" s="292" t="s">
        <v>297</v>
      </c>
      <c r="C268" s="292" t="s">
        <v>296</v>
      </c>
      <c r="D268" s="460">
        <f>D266</f>
        <v>1.2274583826556185E-2</v>
      </c>
      <c r="E268" s="292"/>
    </row>
    <row r="269" spans="2:5">
      <c r="B269" s="292"/>
      <c r="C269" s="292" t="s">
        <v>292</v>
      </c>
      <c r="D269" s="460">
        <f>D258</f>
        <v>5.0412593556423003E-2</v>
      </c>
      <c r="E269" s="292"/>
    </row>
    <row r="270" spans="2:5">
      <c r="B270" s="292"/>
      <c r="C270" s="292" t="s">
        <v>293</v>
      </c>
      <c r="D270" s="460">
        <f>D262</f>
        <v>0.12272256413381269</v>
      </c>
      <c r="E270" s="292"/>
    </row>
    <row r="271" spans="2:5">
      <c r="B271" s="292"/>
      <c r="C271" s="292" t="s">
        <v>294</v>
      </c>
      <c r="D271" s="460">
        <f>'(2)(i) OBD'!V26</f>
        <v>5.1049186793477599E-2</v>
      </c>
      <c r="E271" s="292"/>
    </row>
    <row r="272" spans="2:5">
      <c r="B272" s="292"/>
      <c r="C272" s="292" t="s">
        <v>295</v>
      </c>
      <c r="D272" s="460">
        <f>('(2)(i) OBD'!T26+'(2)(i) Opacity'!H47)/('(2)(i) OBD'!U26+'(2)(i) Opacity'!I47)</f>
        <v>5.0072988036513083E-2</v>
      </c>
      <c r="E272" s="292"/>
    </row>
    <row r="273" spans="2:5">
      <c r="B273" s="292"/>
      <c r="D273" s="392"/>
      <c r="E273" s="292"/>
    </row>
    <row r="274" spans="2:5">
      <c r="B274" s="292" t="s">
        <v>299</v>
      </c>
      <c r="C274" s="292" t="s">
        <v>140</v>
      </c>
      <c r="D274" s="392">
        <f>'(2)(iii) OBD'!T25</f>
        <v>146713</v>
      </c>
      <c r="E274" s="292"/>
    </row>
    <row r="275" spans="2:5">
      <c r="B275" s="292"/>
      <c r="C275" s="292" t="s">
        <v>142</v>
      </c>
      <c r="D275" s="392">
        <f>'(2)(ii) OBD'!U25</f>
        <v>150736</v>
      </c>
      <c r="E275" s="292"/>
    </row>
    <row r="276" spans="2:5">
      <c r="B276" s="292"/>
      <c r="C276" s="292" t="s">
        <v>141</v>
      </c>
      <c r="D276" s="392">
        <f>'(2)(iv) OBD'!T25</f>
        <v>10389</v>
      </c>
      <c r="E276" s="292"/>
    </row>
    <row r="277" spans="2:5">
      <c r="B277" s="292"/>
      <c r="C277" s="292" t="s">
        <v>300</v>
      </c>
      <c r="D277" s="392">
        <f>'(2)(iv) OBD'!U25</f>
        <v>11116</v>
      </c>
      <c r="E277" s="292"/>
    </row>
    <row r="278" spans="2:5">
      <c r="B278" s="292"/>
      <c r="D278" s="460">
        <f>(D274+D276)/(D275+D277)</f>
        <v>0.97065220077601755</v>
      </c>
      <c r="E278" s="292"/>
    </row>
    <row r="279" spans="2:5">
      <c r="D279" s="392"/>
      <c r="E279" s="292"/>
    </row>
    <row r="280" spans="2:5">
      <c r="B280" s="292" t="s">
        <v>301</v>
      </c>
      <c r="D280" s="392">
        <f>'(2)(vi) No Outcome'!T29</f>
        <v>22225</v>
      </c>
      <c r="E280" s="292"/>
    </row>
    <row r="281" spans="2:5">
      <c r="B281" s="292" t="s">
        <v>351</v>
      </c>
      <c r="D281" s="392">
        <f>'(2)(i) OBD'!T26</f>
        <v>185350</v>
      </c>
      <c r="E281" s="292"/>
    </row>
    <row r="282" spans="2:5">
      <c r="B282" s="292" t="s">
        <v>302</v>
      </c>
      <c r="D282" s="460">
        <f>D280/D281</f>
        <v>0.11990828162934988</v>
      </c>
      <c r="E282" s="292"/>
    </row>
    <row r="283" spans="2:5">
      <c r="B283" s="292"/>
      <c r="D283" s="392"/>
      <c r="E283" s="292"/>
    </row>
    <row r="284" spans="2:5">
      <c r="B284" s="292" t="s">
        <v>266</v>
      </c>
      <c r="C284" s="292"/>
      <c r="D284" s="290">
        <f>D150</f>
        <v>2</v>
      </c>
      <c r="E284" s="292"/>
    </row>
    <row r="285" spans="2:5">
      <c r="B285" s="292" t="s">
        <v>265</v>
      </c>
      <c r="C285" s="292"/>
      <c r="D285" s="290">
        <f>D142</f>
        <v>14</v>
      </c>
      <c r="E285" s="292"/>
    </row>
    <row r="286" spans="2:5">
      <c r="B286" s="292"/>
      <c r="D286" s="392"/>
      <c r="E286" s="292"/>
    </row>
    <row r="287" spans="2:5">
      <c r="B287" s="292" t="s">
        <v>303</v>
      </c>
      <c r="D287" s="392">
        <v>38339</v>
      </c>
      <c r="E287" s="292"/>
    </row>
    <row r="288" spans="2:5">
      <c r="B288" s="292"/>
      <c r="D288" s="392"/>
      <c r="E288" s="292"/>
    </row>
    <row r="289" spans="2:5">
      <c r="B289" s="292" t="s">
        <v>304</v>
      </c>
      <c r="D289" s="392">
        <f>'Alternative OBD Tests'!D24</f>
        <v>1062</v>
      </c>
      <c r="E289" s="292"/>
    </row>
    <row r="290" spans="2:5">
      <c r="B290" s="292" t="s">
        <v>305</v>
      </c>
      <c r="D290" s="392">
        <f>'(2)(xi) Pass OBD'!U24</f>
        <v>3784710</v>
      </c>
      <c r="E290" s="292"/>
    </row>
    <row r="291" spans="2:5">
      <c r="B291" s="292"/>
      <c r="D291" s="392"/>
      <c r="E291" s="292"/>
    </row>
    <row r="292" spans="2:5">
      <c r="B292" s="292" t="s">
        <v>306</v>
      </c>
      <c r="D292" s="392">
        <f>'(2)(i) OBD'!U25</f>
        <v>784</v>
      </c>
      <c r="E292" s="292"/>
    </row>
    <row r="293" spans="2:5">
      <c r="B293" s="292"/>
      <c r="D293" s="392"/>
      <c r="E293" s="292"/>
    </row>
    <row r="294" spans="2:5">
      <c r="B294" s="292" t="s">
        <v>307</v>
      </c>
      <c r="D294" s="392"/>
      <c r="E294" s="292"/>
    </row>
    <row r="295" spans="2:5">
      <c r="B295" s="292"/>
      <c r="D295" s="392"/>
      <c r="E295" s="292"/>
    </row>
    <row r="296" spans="2:5">
      <c r="B296" s="292"/>
      <c r="D296" s="392"/>
      <c r="E296" s="292"/>
    </row>
    <row r="297" spans="2:5">
      <c r="B297" s="292"/>
      <c r="D297" s="392"/>
      <c r="E297" s="292"/>
    </row>
    <row r="298" spans="2:5">
      <c r="B298" s="292"/>
      <c r="D298" s="392"/>
      <c r="E298" s="292"/>
    </row>
    <row r="299" spans="2:5">
      <c r="B299" s="292"/>
      <c r="D299" s="392"/>
      <c r="E299" s="292"/>
    </row>
    <row r="300" spans="2:5">
      <c r="B300" s="292"/>
      <c r="D300" s="392"/>
      <c r="E300" s="292"/>
    </row>
    <row r="301" spans="2:5">
      <c r="B301" s="292"/>
      <c r="D301" s="392"/>
      <c r="E301" s="292"/>
    </row>
    <row r="302" spans="2:5">
      <c r="B302" s="292"/>
      <c r="D302" s="392"/>
      <c r="E302" s="292"/>
    </row>
    <row r="303" spans="2:5">
      <c r="B303" s="292"/>
      <c r="D303" s="392"/>
      <c r="E303" s="292"/>
    </row>
    <row r="304" spans="2:5">
      <c r="B304" s="292"/>
      <c r="D304" s="392"/>
      <c r="E304" s="292"/>
    </row>
    <row r="305" spans="2:5">
      <c r="B305" s="292"/>
      <c r="D305" s="392"/>
      <c r="E305" s="292"/>
    </row>
    <row r="306" spans="2:5">
      <c r="B306" s="292"/>
      <c r="D306" s="392"/>
      <c r="E306" s="292"/>
    </row>
    <row r="307" spans="2:5">
      <c r="B307" s="292"/>
      <c r="D307" s="392"/>
      <c r="E307" s="292"/>
    </row>
    <row r="308" spans="2:5">
      <c r="B308" s="292"/>
      <c r="D308" s="392"/>
      <c r="E308" s="292"/>
    </row>
    <row r="309" spans="2:5">
      <c r="B309" s="292"/>
      <c r="D309" s="392"/>
      <c r="E309" s="292"/>
    </row>
    <row r="310" spans="2:5">
      <c r="B310" s="292"/>
      <c r="D310" s="392"/>
      <c r="E310" s="292"/>
    </row>
    <row r="311" spans="2:5">
      <c r="B311" s="292"/>
      <c r="D311" s="392"/>
      <c r="E311" s="292"/>
    </row>
    <row r="312" spans="2:5">
      <c r="B312" s="292"/>
      <c r="D312" s="392"/>
      <c r="E312" s="292"/>
    </row>
    <row r="313" spans="2:5">
      <c r="B313" s="292"/>
      <c r="D313" s="392"/>
      <c r="E313" s="292"/>
    </row>
    <row r="314" spans="2:5">
      <c r="B314" s="292"/>
      <c r="D314" s="392"/>
      <c r="E314" s="292"/>
    </row>
    <row r="315" spans="2:5">
      <c r="B315" s="292"/>
      <c r="D315" s="392"/>
      <c r="E315" s="292"/>
    </row>
    <row r="316" spans="2:5">
      <c r="B316" s="292"/>
      <c r="D316" s="392"/>
      <c r="E316" s="292"/>
    </row>
    <row r="317" spans="2:5">
      <c r="B317" s="292"/>
      <c r="D317" s="392"/>
      <c r="E317" s="292"/>
    </row>
    <row r="318" spans="2:5">
      <c r="B318" s="292"/>
      <c r="D318" s="392"/>
      <c r="E318" s="292"/>
    </row>
    <row r="319" spans="2:5">
      <c r="B319" s="292"/>
      <c r="D319" s="392"/>
      <c r="E319" s="292"/>
    </row>
    <row r="320" spans="2:5">
      <c r="B320" s="292"/>
      <c r="D320" s="392"/>
      <c r="E320" s="292"/>
    </row>
    <row r="321" spans="1:5">
      <c r="B321" s="292"/>
      <c r="D321" s="392"/>
      <c r="E321" s="292"/>
    </row>
    <row r="322" spans="1:5">
      <c r="B322" s="292"/>
      <c r="D322" s="392"/>
      <c r="E322" s="292"/>
    </row>
    <row r="323" spans="1:5">
      <c r="B323" s="292"/>
      <c r="D323" s="392"/>
      <c r="E323" s="292"/>
    </row>
    <row r="324" spans="1:5">
      <c r="B324" s="292"/>
      <c r="D324" s="392"/>
      <c r="E324" s="292"/>
    </row>
    <row r="325" spans="1:5">
      <c r="B325" s="292"/>
      <c r="D325" s="392"/>
      <c r="E325" s="292"/>
    </row>
    <row r="326" spans="1:5">
      <c r="B326" s="292"/>
      <c r="D326" s="392"/>
      <c r="E326" s="292"/>
    </row>
    <row r="327" spans="1:5">
      <c r="B327" s="292"/>
      <c r="D327" s="392"/>
      <c r="E327" s="292"/>
    </row>
    <row r="328" spans="1:5" s="468" customFormat="1">
      <c r="B328" s="469"/>
      <c r="D328" s="470"/>
      <c r="E328" s="469"/>
    </row>
    <row r="329" spans="1:5">
      <c r="A329" s="377" t="s">
        <v>349</v>
      </c>
      <c r="B329" s="292" t="s">
        <v>348</v>
      </c>
      <c r="C329" s="377" t="s">
        <v>74</v>
      </c>
      <c r="D329" s="392">
        <f>D10+D14</f>
        <v>3630812</v>
      </c>
      <c r="E329" s="437">
        <f>D329/D331</f>
        <v>0.97482375879393746</v>
      </c>
    </row>
    <row r="330" spans="1:5">
      <c r="B330" s="292"/>
      <c r="C330" s="377" t="s">
        <v>347</v>
      </c>
      <c r="D330" s="392">
        <f>D18</f>
        <v>93771</v>
      </c>
      <c r="E330" s="437">
        <f>D330/D331</f>
        <v>2.517624120606253E-2</v>
      </c>
    </row>
    <row r="331" spans="1:5">
      <c r="B331" s="292"/>
      <c r="D331" s="392">
        <f>SUM(D329:D330)</f>
        <v>3724583</v>
      </c>
      <c r="E331" s="292"/>
    </row>
    <row r="332" spans="1:5">
      <c r="B332" s="292"/>
      <c r="D332" s="392"/>
      <c r="E332" s="292"/>
    </row>
    <row r="333" spans="1:5">
      <c r="B333" s="292"/>
      <c r="D333" s="392"/>
      <c r="E333" s="292"/>
    </row>
    <row r="334" spans="1:5">
      <c r="B334" s="292"/>
      <c r="D334" s="392"/>
      <c r="E334" s="292"/>
    </row>
    <row r="335" spans="1:5">
      <c r="B335" s="292"/>
      <c r="D335" s="392"/>
      <c r="E335" s="292"/>
    </row>
    <row r="336" spans="1:5">
      <c r="B336" s="292"/>
      <c r="D336" s="392"/>
      <c r="E336" s="292"/>
    </row>
    <row r="337" spans="2:7">
      <c r="B337" s="292"/>
      <c r="D337" s="392"/>
      <c r="E337" s="292"/>
    </row>
    <row r="338" spans="2:7">
      <c r="B338" s="292"/>
      <c r="D338" s="392"/>
      <c r="E338" s="292"/>
    </row>
    <row r="339" spans="2:7">
      <c r="B339" s="292"/>
      <c r="D339" s="392"/>
      <c r="E339" s="292"/>
    </row>
    <row r="340" spans="2:7">
      <c r="B340" s="292"/>
      <c r="D340" s="392"/>
      <c r="E340" s="292"/>
    </row>
    <row r="341" spans="2:7">
      <c r="B341" s="292"/>
      <c r="C341" s="292"/>
      <c r="D341" s="392"/>
      <c r="E341" s="292"/>
      <c r="F341" s="292"/>
    </row>
    <row r="342" spans="2:7">
      <c r="B342" s="292"/>
      <c r="C342" s="292"/>
      <c r="D342" s="460"/>
      <c r="E342" s="292"/>
      <c r="F342" s="292"/>
    </row>
    <row r="343" spans="2:7">
      <c r="B343" s="292"/>
      <c r="C343" s="292"/>
      <c r="D343" s="460"/>
      <c r="E343" s="292"/>
      <c r="F343" s="292"/>
    </row>
    <row r="344" spans="2:7">
      <c r="B344" s="292"/>
      <c r="C344" s="292"/>
      <c r="D344" s="392"/>
      <c r="E344" s="292"/>
      <c r="F344" s="292"/>
    </row>
    <row r="345" spans="2:7">
      <c r="B345" s="292"/>
      <c r="C345" s="292"/>
      <c r="D345" s="460"/>
      <c r="E345" s="292"/>
      <c r="F345" s="292"/>
    </row>
    <row r="346" spans="2:7">
      <c r="B346" s="292"/>
      <c r="C346" s="292"/>
      <c r="D346" s="290"/>
      <c r="E346" s="292"/>
      <c r="F346" s="292"/>
    </row>
    <row r="347" spans="2:7">
      <c r="B347" s="292"/>
      <c r="C347" s="292"/>
      <c r="D347" s="392"/>
      <c r="E347" s="292"/>
      <c r="F347" s="292"/>
    </row>
    <row r="348" spans="2:7">
      <c r="B348" s="292"/>
      <c r="C348" s="292"/>
      <c r="D348" s="392"/>
      <c r="E348" s="292"/>
      <c r="F348" s="292"/>
    </row>
    <row r="349" spans="2:7">
      <c r="B349" s="292"/>
      <c r="C349" s="292"/>
      <c r="D349" s="460"/>
      <c r="E349" s="292"/>
      <c r="F349" s="292"/>
    </row>
    <row r="350" spans="2:7">
      <c r="B350" s="292"/>
      <c r="C350" s="292"/>
      <c r="D350" s="290"/>
      <c r="E350" s="292"/>
      <c r="F350" s="292"/>
      <c r="G350" s="129"/>
    </row>
    <row r="351" spans="2:7">
      <c r="B351" s="292"/>
      <c r="C351" s="292"/>
      <c r="D351" s="392"/>
      <c r="E351" s="292"/>
      <c r="F351" s="292"/>
    </row>
    <row r="352" spans="2:7">
      <c r="B352" s="292"/>
      <c r="C352" s="292"/>
      <c r="D352" s="392"/>
      <c r="E352" s="292"/>
      <c r="F352" s="292"/>
    </row>
    <row r="353" spans="2:6">
      <c r="B353" s="292"/>
      <c r="C353" s="292"/>
      <c r="D353" s="460"/>
      <c r="E353" s="292"/>
      <c r="F353" s="292"/>
    </row>
    <row r="354" spans="2:6">
      <c r="B354" s="292"/>
      <c r="C354" s="292"/>
      <c r="D354" s="290"/>
      <c r="E354" s="292"/>
      <c r="F354" s="292"/>
    </row>
    <row r="355" spans="2:6">
      <c r="B355" s="292"/>
      <c r="C355" s="292"/>
      <c r="D355" s="392"/>
      <c r="E355" s="292"/>
      <c r="F355" s="292"/>
    </row>
    <row r="356" spans="2:6">
      <c r="B356" s="292"/>
      <c r="C356" s="292"/>
      <c r="D356" s="392"/>
      <c r="E356" s="292"/>
      <c r="F356" s="292"/>
    </row>
    <row r="357" spans="2:6">
      <c r="B357" s="292"/>
      <c r="C357" s="292"/>
      <c r="D357" s="460"/>
      <c r="E357" s="292"/>
      <c r="F357" s="292"/>
    </row>
    <row r="358" spans="2:6">
      <c r="B358" s="292"/>
      <c r="C358" s="292"/>
      <c r="D358" s="392"/>
      <c r="E358" s="292"/>
      <c r="F358" s="292"/>
    </row>
    <row r="359" spans="2:6">
      <c r="B359" s="292"/>
      <c r="C359" s="292"/>
      <c r="D359" s="392"/>
      <c r="E359" s="292"/>
      <c r="F359" s="292"/>
    </row>
    <row r="360" spans="2:6">
      <c r="B360" s="292"/>
      <c r="C360" s="292"/>
      <c r="D360" s="392"/>
      <c r="E360" s="292"/>
      <c r="F360" s="292"/>
    </row>
    <row r="361" spans="2:6">
      <c r="B361" s="292"/>
      <c r="C361" s="292"/>
      <c r="D361" s="460"/>
      <c r="E361" s="292"/>
      <c r="F361" s="292"/>
    </row>
    <row r="362" spans="2:6">
      <c r="B362" s="292"/>
      <c r="C362" s="292"/>
      <c r="D362" s="290"/>
      <c r="E362" s="292"/>
      <c r="F362" s="292"/>
    </row>
    <row r="363" spans="2:6">
      <c r="B363" s="292"/>
      <c r="C363" s="292"/>
      <c r="D363" s="290"/>
      <c r="E363" s="292"/>
      <c r="F363" s="292"/>
    </row>
    <row r="364" spans="2:6">
      <c r="B364" s="292"/>
      <c r="C364" s="292"/>
      <c r="D364" s="290"/>
      <c r="E364" s="292"/>
      <c r="F364" s="292"/>
    </row>
    <row r="365" spans="2:6">
      <c r="B365" s="292"/>
      <c r="C365" s="292"/>
      <c r="D365" s="290"/>
      <c r="E365" s="292"/>
      <c r="F365" s="292"/>
    </row>
    <row r="366" spans="2:6">
      <c r="B366" s="292"/>
      <c r="C366" s="292"/>
      <c r="D366" s="290"/>
      <c r="E366" s="292"/>
      <c r="F366" s="292"/>
    </row>
    <row r="367" spans="2:6">
      <c r="B367" s="292"/>
      <c r="C367" s="292"/>
      <c r="D367" s="290"/>
      <c r="E367" s="292"/>
      <c r="F367" s="292"/>
    </row>
    <row r="368" spans="2:6">
      <c r="B368" s="292"/>
      <c r="C368" s="292"/>
      <c r="D368" s="290"/>
      <c r="E368" s="292"/>
      <c r="F368" s="292"/>
    </row>
    <row r="369" spans="2:6">
      <c r="B369" s="292"/>
      <c r="C369" s="292"/>
      <c r="D369" s="290"/>
      <c r="E369" s="292"/>
      <c r="F369" s="292"/>
    </row>
    <row r="370" spans="2:6">
      <c r="B370" s="292"/>
      <c r="C370" s="292"/>
      <c r="D370" s="290"/>
      <c r="E370" s="292"/>
      <c r="F370" s="292"/>
    </row>
    <row r="371" spans="2:6">
      <c r="B371" s="292"/>
      <c r="C371" s="292"/>
      <c r="D371" s="290"/>
      <c r="E371" s="292"/>
      <c r="F371" s="292"/>
    </row>
    <row r="372" spans="2:6">
      <c r="B372" s="292"/>
      <c r="C372" s="292"/>
      <c r="D372" s="290"/>
      <c r="E372" s="292"/>
      <c r="F372" s="292"/>
    </row>
    <row r="373" spans="2:6">
      <c r="B373" s="292"/>
      <c r="C373" s="292"/>
      <c r="D373" s="290"/>
      <c r="E373" s="292"/>
      <c r="F373" s="292"/>
    </row>
    <row r="374" spans="2:6">
      <c r="B374" s="292"/>
      <c r="C374" s="292"/>
      <c r="D374" s="290"/>
      <c r="E374" s="292"/>
      <c r="F374" s="292"/>
    </row>
    <row r="375" spans="2:6">
      <c r="B375" s="292"/>
      <c r="C375" s="292"/>
      <c r="D375" s="290"/>
      <c r="E375" s="292"/>
      <c r="F375" s="292"/>
    </row>
    <row r="376" spans="2:6">
      <c r="B376" s="292"/>
      <c r="C376" s="292"/>
      <c r="D376" s="290"/>
      <c r="E376" s="292"/>
      <c r="F376" s="292"/>
    </row>
    <row r="377" spans="2:6">
      <c r="B377" s="292"/>
      <c r="C377" s="292"/>
      <c r="D377" s="290"/>
      <c r="E377" s="292"/>
      <c r="F377" s="292"/>
    </row>
    <row r="378" spans="2:6">
      <c r="B378" s="292"/>
      <c r="C378" s="292"/>
      <c r="D378" s="290"/>
      <c r="E378" s="292"/>
      <c r="F378" s="292"/>
    </row>
    <row r="379" spans="2:6">
      <c r="B379" s="292"/>
      <c r="C379" s="292"/>
      <c r="D379" s="290"/>
      <c r="E379" s="292"/>
      <c r="F379" s="292"/>
    </row>
    <row r="380" spans="2:6">
      <c r="B380" s="292"/>
      <c r="C380" s="292"/>
      <c r="D380" s="290"/>
      <c r="E380" s="292"/>
      <c r="F380" s="292"/>
    </row>
    <row r="381" spans="2:6">
      <c r="B381" s="292"/>
      <c r="C381" s="292"/>
      <c r="D381" s="290"/>
      <c r="E381" s="292"/>
      <c r="F381" s="292"/>
    </row>
    <row r="382" spans="2:6">
      <c r="B382" s="292"/>
      <c r="C382" s="292"/>
      <c r="D382" s="290"/>
      <c r="E382" s="292"/>
      <c r="F382" s="292"/>
    </row>
    <row r="383" spans="2:6">
      <c r="B383" s="292"/>
      <c r="C383" s="292"/>
      <c r="D383" s="290"/>
      <c r="E383" s="292"/>
      <c r="F383" s="292"/>
    </row>
    <row r="384" spans="2:6">
      <c r="B384" s="292"/>
      <c r="C384" s="292"/>
      <c r="D384" s="290"/>
      <c r="E384" s="292"/>
      <c r="F384" s="292"/>
    </row>
    <row r="385" spans="2:6">
      <c r="B385" s="292"/>
      <c r="C385" s="292"/>
      <c r="D385" s="290"/>
      <c r="E385" s="292"/>
      <c r="F385" s="292"/>
    </row>
    <row r="386" spans="2:6">
      <c r="B386" s="292"/>
      <c r="C386" s="292"/>
      <c r="D386" s="290"/>
      <c r="E386" s="292"/>
      <c r="F386" s="292"/>
    </row>
    <row r="387" spans="2:6">
      <c r="B387" s="292"/>
      <c r="C387" s="292"/>
      <c r="D387" s="290"/>
      <c r="E387" s="292"/>
      <c r="F387" s="292"/>
    </row>
    <row r="388" spans="2:6">
      <c r="B388" s="292"/>
      <c r="C388" s="292"/>
      <c r="D388" s="290"/>
      <c r="E388" s="292"/>
      <c r="F388" s="292"/>
    </row>
    <row r="389" spans="2:6">
      <c r="B389" s="292"/>
      <c r="C389" s="292"/>
      <c r="D389" s="290"/>
      <c r="E389" s="292"/>
      <c r="F389" s="292"/>
    </row>
    <row r="390" spans="2:6">
      <c r="B390" s="292"/>
      <c r="C390" s="292"/>
      <c r="D390" s="290"/>
      <c r="E390" s="292"/>
      <c r="F390" s="292"/>
    </row>
    <row r="391" spans="2:6">
      <c r="B391" s="292"/>
      <c r="C391" s="292"/>
      <c r="D391" s="290"/>
      <c r="E391" s="292"/>
      <c r="F391" s="292"/>
    </row>
    <row r="392" spans="2:6">
      <c r="B392" s="292"/>
      <c r="C392" s="292"/>
      <c r="D392" s="290"/>
      <c r="E392" s="292"/>
      <c r="F392" s="292"/>
    </row>
    <row r="393" spans="2:6">
      <c r="B393" s="292"/>
      <c r="C393" s="292"/>
      <c r="D393" s="290"/>
      <c r="E393" s="292"/>
      <c r="F393" s="292"/>
    </row>
    <row r="394" spans="2:6">
      <c r="B394" s="292"/>
      <c r="C394" s="292"/>
      <c r="D394" s="290"/>
      <c r="E394" s="292"/>
      <c r="F394" s="292"/>
    </row>
    <row r="395" spans="2:6">
      <c r="B395" s="292"/>
      <c r="C395" s="292"/>
      <c r="D395" s="290"/>
      <c r="E395" s="292"/>
      <c r="F395" s="292"/>
    </row>
    <row r="396" spans="2:6">
      <c r="B396" s="292"/>
      <c r="C396" s="292"/>
      <c r="D396" s="290"/>
      <c r="E396" s="292"/>
      <c r="F396" s="292"/>
    </row>
    <row r="397" spans="2:6">
      <c r="B397" s="292"/>
      <c r="C397" s="292"/>
      <c r="D397" s="290"/>
      <c r="E397" s="292"/>
      <c r="F397" s="292"/>
    </row>
    <row r="398" spans="2:6">
      <c r="B398" s="292"/>
      <c r="C398" s="292"/>
      <c r="D398" s="290"/>
      <c r="E398" s="292"/>
      <c r="F398" s="292"/>
    </row>
    <row r="399" spans="2:6">
      <c r="B399" s="292"/>
      <c r="C399" s="292"/>
      <c r="D399" s="290"/>
      <c r="E399" s="292"/>
      <c r="F399" s="292"/>
    </row>
    <row r="400" spans="2:6">
      <c r="B400" s="292"/>
      <c r="C400" s="292"/>
      <c r="D400" s="290"/>
      <c r="E400" s="292"/>
      <c r="F400" s="292"/>
    </row>
    <row r="401" spans="2:6">
      <c r="B401" s="292"/>
      <c r="C401" s="292"/>
      <c r="D401" s="290"/>
      <c r="E401" s="292"/>
      <c r="F401" s="292"/>
    </row>
    <row r="402" spans="2:6">
      <c r="B402" s="292"/>
      <c r="C402" s="292"/>
      <c r="D402" s="290"/>
      <c r="E402" s="292"/>
      <c r="F402" s="292"/>
    </row>
    <row r="403" spans="2:6">
      <c r="B403" s="292"/>
      <c r="C403" s="292"/>
      <c r="D403" s="290"/>
      <c r="E403" s="292"/>
      <c r="F403" s="292"/>
    </row>
    <row r="404" spans="2:6">
      <c r="B404" s="292"/>
      <c r="C404" s="292"/>
      <c r="D404" s="290"/>
      <c r="E404" s="292"/>
      <c r="F404" s="292"/>
    </row>
    <row r="405" spans="2:6">
      <c r="B405" s="292"/>
      <c r="C405" s="292"/>
      <c r="D405" s="290"/>
      <c r="E405" s="292"/>
      <c r="F405" s="292"/>
    </row>
    <row r="406" spans="2:6">
      <c r="B406" s="292"/>
      <c r="C406" s="292"/>
      <c r="D406" s="290"/>
      <c r="E406" s="292"/>
      <c r="F406" s="292"/>
    </row>
    <row r="407" spans="2:6">
      <c r="B407" s="292"/>
      <c r="C407" s="292"/>
      <c r="D407" s="290"/>
      <c r="E407" s="292"/>
      <c r="F407" s="292"/>
    </row>
    <row r="408" spans="2:6">
      <c r="B408" s="292"/>
      <c r="C408" s="292"/>
      <c r="D408" s="290"/>
      <c r="E408" s="292"/>
      <c r="F408" s="292"/>
    </row>
    <row r="409" spans="2:6">
      <c r="B409" s="292"/>
      <c r="C409" s="292"/>
      <c r="D409" s="290"/>
      <c r="E409" s="292"/>
      <c r="F409" s="292"/>
    </row>
    <row r="410" spans="2:6">
      <c r="B410" s="292"/>
      <c r="C410" s="292"/>
      <c r="D410" s="290"/>
      <c r="E410" s="292"/>
      <c r="F410" s="292"/>
    </row>
    <row r="411" spans="2:6">
      <c r="B411" s="292"/>
      <c r="C411" s="292"/>
      <c r="D411" s="290"/>
      <c r="E411" s="292"/>
      <c r="F411" s="292"/>
    </row>
    <row r="412" spans="2:6">
      <c r="B412" s="292"/>
      <c r="C412" s="292"/>
      <c r="D412" s="290"/>
      <c r="E412" s="292"/>
      <c r="F412" s="292"/>
    </row>
    <row r="413" spans="2:6">
      <c r="B413" s="292"/>
      <c r="C413" s="292"/>
      <c r="D413" s="290"/>
      <c r="E413" s="292"/>
      <c r="F413" s="292"/>
    </row>
    <row r="414" spans="2:6">
      <c r="B414" s="292"/>
      <c r="C414" s="292"/>
      <c r="D414" s="290"/>
      <c r="E414" s="292"/>
      <c r="F414" s="292"/>
    </row>
    <row r="415" spans="2:6">
      <c r="B415" s="292"/>
      <c r="C415" s="292"/>
      <c r="D415" s="290"/>
      <c r="E415" s="292"/>
      <c r="F415" s="292"/>
    </row>
    <row r="416" spans="2:6">
      <c r="B416" s="292"/>
      <c r="C416" s="292"/>
      <c r="D416" s="290"/>
      <c r="E416" s="292"/>
      <c r="F416" s="292"/>
    </row>
    <row r="417" spans="2:6">
      <c r="B417" s="292"/>
      <c r="C417" s="292"/>
      <c r="D417" s="290"/>
      <c r="E417" s="292"/>
      <c r="F417" s="292"/>
    </row>
    <row r="418" spans="2:6">
      <c r="B418" s="292"/>
      <c r="C418" s="292"/>
      <c r="D418" s="290"/>
      <c r="E418" s="292"/>
      <c r="F418" s="292"/>
    </row>
    <row r="419" spans="2:6">
      <c r="B419" s="292"/>
      <c r="C419" s="292"/>
      <c r="D419" s="290"/>
      <c r="E419" s="292"/>
      <c r="F419" s="292"/>
    </row>
    <row r="420" spans="2:6">
      <c r="B420" s="292"/>
      <c r="C420" s="292"/>
      <c r="D420" s="290"/>
      <c r="E420" s="292"/>
      <c r="F420" s="292"/>
    </row>
    <row r="421" spans="2:6">
      <c r="B421" s="292"/>
      <c r="C421" s="292"/>
      <c r="D421" s="290"/>
      <c r="E421" s="292"/>
      <c r="F421" s="292"/>
    </row>
    <row r="422" spans="2:6">
      <c r="B422" s="292"/>
      <c r="C422" s="292"/>
      <c r="D422" s="290"/>
      <c r="E422" s="292"/>
      <c r="F422" s="292"/>
    </row>
    <row r="423" spans="2:6">
      <c r="B423" s="292"/>
      <c r="C423" s="292"/>
      <c r="D423" s="290"/>
      <c r="E423" s="292"/>
      <c r="F423" s="292"/>
    </row>
    <row r="424" spans="2:6">
      <c r="B424" s="292"/>
      <c r="C424" s="292"/>
      <c r="D424" s="290"/>
      <c r="E424" s="292"/>
      <c r="F424" s="292"/>
    </row>
    <row r="425" spans="2:6">
      <c r="B425" s="292"/>
      <c r="C425" s="292"/>
      <c r="D425" s="290"/>
      <c r="E425" s="292"/>
      <c r="F425" s="292"/>
    </row>
    <row r="426" spans="2:6">
      <c r="B426" s="292"/>
      <c r="C426" s="292"/>
      <c r="D426" s="290"/>
      <c r="E426" s="292"/>
      <c r="F426" s="292"/>
    </row>
    <row r="427" spans="2:6">
      <c r="B427" s="292"/>
      <c r="C427" s="292"/>
      <c r="D427" s="290"/>
      <c r="E427" s="292"/>
      <c r="F427" s="292"/>
    </row>
    <row r="428" spans="2:6">
      <c r="B428" s="292"/>
      <c r="C428" s="292"/>
      <c r="D428" s="290"/>
      <c r="E428" s="292"/>
      <c r="F428" s="292"/>
    </row>
  </sheetData>
  <mergeCells count="3">
    <mergeCell ref="L4:L5"/>
    <mergeCell ref="B112:B113"/>
    <mergeCell ref="E112:E1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39"/>
  <sheetViews>
    <sheetView workbookViewId="0"/>
  </sheetViews>
  <sheetFormatPr defaultRowHeight="12.75"/>
  <cols>
    <col min="1" max="1" width="6.28515625" customWidth="1"/>
    <col min="2" max="2" width="84.42578125" customWidth="1"/>
    <col min="3" max="3" width="7.42578125" style="211" bestFit="1" customWidth="1"/>
  </cols>
  <sheetData>
    <row r="1" spans="1:4" ht="18">
      <c r="A1" s="31" t="s">
        <v>129</v>
      </c>
    </row>
    <row r="2" spans="1:4" ht="15">
      <c r="A2" s="208" t="s">
        <v>97</v>
      </c>
    </row>
    <row r="4" spans="1:4" ht="15">
      <c r="A4" s="244" t="s">
        <v>4</v>
      </c>
      <c r="B4" s="209"/>
      <c r="C4" s="212"/>
    </row>
    <row r="5" spans="1:4">
      <c r="B5" s="402" t="str">
        <f>+'(1) VINs tested'!A2</f>
        <v>51.366 (a)(1) The number of vehicles tested by model year and vehicle type</v>
      </c>
    </row>
    <row r="6" spans="1:4" ht="15">
      <c r="A6" s="244" t="s">
        <v>98</v>
      </c>
      <c r="B6" s="209"/>
    </row>
    <row r="7" spans="1:4" ht="25.5">
      <c r="B7" s="402" t="s">
        <v>95</v>
      </c>
      <c r="D7" s="377"/>
    </row>
    <row r="8" spans="1:4" ht="15">
      <c r="A8" s="244" t="s">
        <v>112</v>
      </c>
      <c r="B8" s="209"/>
    </row>
    <row r="9" spans="1:4">
      <c r="B9" s="210" t="str">
        <f>+'(2)(i) OBD'!A2</f>
        <v xml:space="preserve">51.366 (a)(2)(i) Initial OBD Tests Failing by model year and vehicle type </v>
      </c>
    </row>
    <row r="10" spans="1:4" ht="15">
      <c r="A10" s="244" t="s">
        <v>113</v>
      </c>
      <c r="B10" s="210"/>
    </row>
    <row r="11" spans="1:4">
      <c r="B11" s="245" t="s">
        <v>111</v>
      </c>
    </row>
    <row r="12" spans="1:4" ht="15">
      <c r="A12" s="244" t="s">
        <v>114</v>
      </c>
      <c r="B12" s="209"/>
    </row>
    <row r="13" spans="1:4">
      <c r="B13" s="210" t="str">
        <f>'(2)(ii) OBD'!A2</f>
        <v xml:space="preserve">51.366 (a)(2)(ii) OBD 1st Retests Failing by model year and vehicle type </v>
      </c>
    </row>
    <row r="14" spans="1:4">
      <c r="B14" s="210" t="str">
        <f>'(2)(iii) OBD'!A2</f>
        <v xml:space="preserve">51.366 (a)(2)(iii) OBD 1st Retests Passing by model year and vehicle type </v>
      </c>
    </row>
    <row r="15" spans="1:4" ht="15">
      <c r="A15" s="244" t="s">
        <v>115</v>
      </c>
      <c r="B15" s="209"/>
    </row>
    <row r="16" spans="1:4">
      <c r="B16" s="210" t="str">
        <f>'(2)(iv) OBD'!A2</f>
        <v xml:space="preserve">51.366 (a)(2)(iv) OBD 2nd and Subsequent Retests Passing by model year and vehicle type </v>
      </c>
    </row>
    <row r="17" spans="1:23" ht="15">
      <c r="A17" s="244" t="s">
        <v>99</v>
      </c>
      <c r="B17" s="215"/>
      <c r="C17" s="243"/>
      <c r="D17" s="215"/>
      <c r="E17" s="215"/>
      <c r="F17" s="215"/>
      <c r="G17" s="215"/>
      <c r="H17" s="215"/>
      <c r="I17" s="215"/>
    </row>
    <row r="18" spans="1:23">
      <c r="B18" s="402" t="str">
        <f>'(2)(v) Waivers'!A2</f>
        <v xml:space="preserve">51.366 (a)(2)(v) Initial Failing Emissions Tests Receiving a Waiver by model year and vehicle type </v>
      </c>
      <c r="D18" s="377"/>
    </row>
    <row r="19" spans="1:23">
      <c r="B19" s="210" t="str">
        <f>'(2)(vi) No Outcome'!A2</f>
        <v>51.366 (a)(2)(vi) Vehicles with no known final outcome (regardless of reason)</v>
      </c>
    </row>
    <row r="20" spans="1:23" ht="15">
      <c r="A20" s="244" t="s">
        <v>170</v>
      </c>
      <c r="B20" s="209"/>
    </row>
    <row r="21" spans="1:23">
      <c r="B21" s="210" t="str">
        <f>'(2)(xi) Pass OBD'!A2</f>
        <v xml:space="preserve">51.366 (a)(2)(xi) Passing OBD Tests by model year and vehicle type </v>
      </c>
    </row>
    <row r="22" spans="1:23">
      <c r="B22" s="210" t="str">
        <f>'(2)(xii) Fail OBD'!A2</f>
        <v xml:space="preserve">51.366 (a)(2)(xii) Failing OBD Tests by model year and vehicle type </v>
      </c>
    </row>
    <row r="23" spans="1:23" ht="25.5">
      <c r="B23" s="210" t="str">
        <f>'(2)(xix) MIL on no DTCs'!A2</f>
        <v xml:space="preserve">51.366 (a)(2)(xix) OBD tests where the MIL is commanded on and no codes (DTCs) are stored by model year and vehicle type </v>
      </c>
    </row>
    <row r="24" spans="1:23" ht="25.5">
      <c r="B24" s="210" t="str">
        <f>'(2)(xx) MIL off w  DTCs'!A2</f>
        <v xml:space="preserve">51.366 (a)(2)(xx) OBD tests where the MIL is NOT commanded on but codes (DTCs) are stored by model year and vehicle type </v>
      </c>
    </row>
    <row r="25" spans="1:23" ht="25.5">
      <c r="B25" s="210" t="str">
        <f>'(2)(xxi) MIL on w DTCs '!A2</f>
        <v>51.366 (a)(2)(xxi) OBD tests where the MIL is commanded and codes (DTCs) are stored by model year and vehicle type.</v>
      </c>
    </row>
    <row r="26" spans="1:23" ht="25.5">
      <c r="B26" s="210" t="str">
        <f>'(2)(xxii) MIL off no DTCs '!A2</f>
        <v xml:space="preserve">51.366 (a)(2)(xxii) OBD tests where the MIL is not commanded on and no codes (DTCs) are stored by model year and vehicle type </v>
      </c>
    </row>
    <row r="27" spans="1:23">
      <c r="B27" s="559" t="s">
        <v>179</v>
      </c>
      <c r="C27" s="560"/>
      <c r="D27" s="170"/>
      <c r="E27" s="170"/>
      <c r="F27" s="170"/>
      <c r="G27" s="170"/>
      <c r="H27" s="170"/>
      <c r="I27" s="170"/>
      <c r="J27" s="170"/>
      <c r="K27" s="170"/>
      <c r="L27" s="170"/>
    </row>
    <row r="28" spans="1:23">
      <c r="B28" s="559"/>
      <c r="C28" s="560"/>
      <c r="D28" s="170"/>
      <c r="E28" s="170"/>
      <c r="F28" s="170"/>
      <c r="G28" s="170"/>
      <c r="H28" s="170"/>
      <c r="I28" s="170"/>
      <c r="J28" s="170"/>
      <c r="K28" s="170"/>
      <c r="L28" s="170"/>
    </row>
    <row r="29" spans="1:23">
      <c r="B29" s="559" t="s">
        <v>185</v>
      </c>
      <c r="C29" s="560"/>
      <c r="D29" s="170"/>
      <c r="E29" s="170"/>
      <c r="F29" s="170"/>
      <c r="G29" s="170"/>
      <c r="H29" s="170"/>
      <c r="I29" s="170"/>
      <c r="J29" s="170"/>
      <c r="K29" s="170"/>
      <c r="L29" s="170"/>
      <c r="M29" s="170"/>
      <c r="N29" s="170"/>
      <c r="O29" s="170"/>
      <c r="P29" s="170"/>
      <c r="Q29" s="170"/>
      <c r="R29" s="170"/>
      <c r="S29" s="170"/>
      <c r="T29" s="170"/>
      <c r="U29" s="170"/>
      <c r="V29" s="170"/>
      <c r="W29" s="170"/>
    </row>
    <row r="30" spans="1:23">
      <c r="B30" s="559"/>
      <c r="C30" s="560"/>
      <c r="D30" s="170"/>
      <c r="E30" s="170"/>
      <c r="F30" s="170"/>
      <c r="G30" s="170"/>
      <c r="H30" s="170"/>
      <c r="I30" s="170"/>
      <c r="J30" s="170"/>
      <c r="K30" s="170"/>
      <c r="L30" s="170"/>
      <c r="M30" s="170"/>
      <c r="N30" s="170"/>
      <c r="O30" s="170"/>
      <c r="P30" s="170"/>
      <c r="Q30" s="170"/>
      <c r="R30" s="170"/>
      <c r="S30" s="170"/>
      <c r="T30" s="170"/>
      <c r="U30" s="170"/>
      <c r="V30" s="170"/>
      <c r="W30" s="170"/>
    </row>
    <row r="31" spans="1:23" s="3" customFormat="1">
      <c r="B31" s="278" t="s">
        <v>125</v>
      </c>
      <c r="C31" s="279"/>
      <c r="D31" s="403"/>
    </row>
    <row r="32" spans="1:23">
      <c r="B32" s="240"/>
    </row>
    <row r="39" spans="2:2">
      <c r="B39" t="s">
        <v>45</v>
      </c>
    </row>
  </sheetData>
  <mergeCells count="4">
    <mergeCell ref="B27:B28"/>
    <mergeCell ref="C27:C28"/>
    <mergeCell ref="B29:B30"/>
    <mergeCell ref="C29:C30"/>
  </mergeCells>
  <phoneticPr fontId="0" type="noConversion"/>
  <hyperlinks>
    <hyperlink ref="B5" location="'(1) VINs tested'!Print_Area" display="'(1) VINs tested'!Print_Area" xr:uid="{00000000-0004-0000-0300-000000000000}"/>
    <hyperlink ref="B7" location="'(1) Total Tests'!Print_Area" display="51.366 (a)(1) The number of total emissions tests (initial and retest) performed by model year and vehicle type" xr:uid="{00000000-0004-0000-0300-000001000000}"/>
    <hyperlink ref="B9" location="'(2)(i) OBD'!Print_Area" display="'(2)(i) OBD'!Print_Area" xr:uid="{00000000-0004-0000-0300-000002000000}"/>
    <hyperlink ref="B13" location="'(2)(ii) OBD'!Print_Area" display="'(2)(ii) OBD'!Print_Area" xr:uid="{00000000-0004-0000-0300-000003000000}"/>
    <hyperlink ref="B14" location="'(2)(iii) OBD'!Print_Area" display="'(2)(iii) OBD'!Print_Area" xr:uid="{00000000-0004-0000-0300-000004000000}"/>
    <hyperlink ref="B16" location="'(2)(iv) OBD'!Print_Area" display="'(2)(iv) OBD'!Print_Area" xr:uid="{00000000-0004-0000-0300-000005000000}"/>
    <hyperlink ref="B18" location="'(2)(v) Waivers'!Print_Area" display="'(2)(v) Waivers'!Print_Area" xr:uid="{00000000-0004-0000-0300-000006000000}"/>
    <hyperlink ref="B19" location="'(2)(vi) No Outcome'!Print_Area" display="'(2)(vi) No Outcome'!Print_Area" xr:uid="{00000000-0004-0000-0300-000007000000}"/>
    <hyperlink ref="B21" location="'(2)(xi) Pass OBD'!Print_Area" display="'(2)(xi) Pass OBD'!Print_Area" xr:uid="{00000000-0004-0000-0300-000008000000}"/>
    <hyperlink ref="B22" location="'(2)(xii) Fail OBD'!Print_Area" display="'(2)(xii) Fail OBD'!Print_Area" xr:uid="{00000000-0004-0000-0300-000009000000}"/>
    <hyperlink ref="B23" location="'(2)(xix) MIL on no DTCs'!Print_Area" display="'(2)(xix) MIL on no DTCs'!Print_Area" xr:uid="{00000000-0004-0000-0300-00000A000000}"/>
    <hyperlink ref="B24" location="'(2)(xx) MIL off w  DTCs'!Print_Area" display="'(2)(xx) MIL off w  DTCs'!Print_Area" xr:uid="{00000000-0004-0000-0300-00000B000000}"/>
    <hyperlink ref="B25" location="'(2)(xxi) MIL on w DTCs '!Print_Area" display="'(2)(xxi) MIL on w DTCs '!Print_Area" xr:uid="{00000000-0004-0000-0300-00000C000000}"/>
    <hyperlink ref="B26" location="'(2)(xxii) MIL off no DTCs '!Print_Area" display="'(2)(xxii) MIL off no DTCs '!Print_Area" xr:uid="{00000000-0004-0000-0300-00000D000000}"/>
    <hyperlink ref="B11" location="'(2)(i) Opacity'!A1" display="51.366 (a)(2)(v) Initial Diesel Tests Failing by Model Year " xr:uid="{00000000-0004-0000-0300-00000E000000}"/>
    <hyperlink ref="B27:B28" location="'(2)(xxiii) Not Ready Failures'!A1" display="51.366 (a)(2)(xxiii) Readiness status indicates that the evaluation is not complete for any module supported by on-board diagnostic systems.   Fail OBD test for Not Ready condition." xr:uid="{00000000-0004-0000-0300-00000F000000}"/>
    <hyperlink ref="B29:B30" location="'(2)(xxiii) Not Ready Turnaways'!A1" display="51.366 (a)(2)(xxiii) Readiness status indicates that the evaluation is not complete for any module supported by on-board diagnostic systems.   Turned away from OBD retest for Not Ready." xr:uid="{00000000-0004-0000-0300-000010000000}"/>
    <hyperlink ref="B31" location="'Alternative OBD Tests'!A1" display="Alternative OBD Tests" xr:uid="{00000000-0004-0000-0300-000011000000}"/>
  </hyperlinks>
  <pageMargins left="0.75" right="0.75" top="1" bottom="1" header="0.5" footer="0.5"/>
  <pageSetup scale="9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J82"/>
  <sheetViews>
    <sheetView topLeftCell="A49" zoomScaleNormal="100" workbookViewId="0"/>
  </sheetViews>
  <sheetFormatPr defaultRowHeight="12.75"/>
  <cols>
    <col min="1" max="1" width="9.85546875" style="255" customWidth="1"/>
    <col min="2" max="2" width="12.28515625" style="255" customWidth="1"/>
    <col min="3" max="3" width="11.140625" style="255" customWidth="1"/>
    <col min="4" max="4" width="8.5703125" style="255" customWidth="1"/>
    <col min="5" max="5" width="7.7109375" style="255" customWidth="1"/>
    <col min="6" max="6" width="8" style="255" customWidth="1"/>
    <col min="7" max="7" width="9.28515625" style="255" customWidth="1"/>
    <col min="8" max="8" width="9.5703125" style="255" customWidth="1"/>
    <col min="9" max="9" width="15.140625" style="255" customWidth="1"/>
    <col min="10" max="10" width="9.140625" style="255" bestFit="1"/>
    <col min="11" max="16384" width="9.140625" style="255"/>
  </cols>
  <sheetData>
    <row r="1" spans="1:9" ht="18">
      <c r="A1" s="31" t="s">
        <v>355</v>
      </c>
    </row>
    <row r="2" spans="1:9" ht="12.75" customHeight="1">
      <c r="A2" s="256" t="s">
        <v>18</v>
      </c>
    </row>
    <row r="3" spans="1:9" ht="12.75" customHeight="1"/>
    <row r="4" spans="1:9" ht="12.75" customHeight="1">
      <c r="A4" s="561" t="s">
        <v>356</v>
      </c>
      <c r="B4" s="561"/>
      <c r="C4" s="561"/>
      <c r="D4" s="561"/>
      <c r="E4" s="561"/>
      <c r="F4" s="561"/>
      <c r="G4" s="561"/>
      <c r="H4" s="561"/>
      <c r="I4" s="561"/>
    </row>
    <row r="5" spans="1:9">
      <c r="A5" s="561"/>
      <c r="B5" s="561"/>
      <c r="C5" s="561"/>
      <c r="D5" s="561"/>
      <c r="E5" s="561"/>
      <c r="F5" s="561"/>
      <c r="G5" s="561"/>
      <c r="H5" s="561"/>
      <c r="I5" s="561"/>
    </row>
    <row r="6" spans="1:9">
      <c r="A6" s="561"/>
      <c r="B6" s="561"/>
      <c r="C6" s="561"/>
      <c r="D6" s="561"/>
      <c r="E6" s="561"/>
      <c r="F6" s="561"/>
      <c r="G6" s="561"/>
      <c r="H6" s="561"/>
      <c r="I6" s="561"/>
    </row>
    <row r="7" spans="1:9">
      <c r="A7" s="561"/>
      <c r="B7" s="561"/>
      <c r="C7" s="561"/>
      <c r="D7" s="561"/>
      <c r="E7" s="561"/>
      <c r="F7" s="561"/>
      <c r="G7" s="561"/>
      <c r="H7" s="561"/>
      <c r="I7" s="561"/>
    </row>
    <row r="8" spans="1:9">
      <c r="A8" s="561"/>
      <c r="B8" s="561"/>
      <c r="C8" s="561"/>
      <c r="D8" s="561"/>
      <c r="E8" s="561"/>
      <c r="F8" s="561"/>
      <c r="G8" s="561"/>
      <c r="H8" s="561"/>
      <c r="I8" s="561"/>
    </row>
    <row r="9" spans="1:9" ht="13.5" thickBot="1">
      <c r="A9" s="287"/>
    </row>
    <row r="10" spans="1:9" ht="12.75" customHeight="1">
      <c r="A10" s="562" t="s">
        <v>7</v>
      </c>
      <c r="B10" s="569" t="s">
        <v>105</v>
      </c>
      <c r="C10" s="570"/>
      <c r="D10" s="570"/>
      <c r="E10" s="566" t="s">
        <v>19</v>
      </c>
      <c r="F10" s="567"/>
      <c r="G10" s="567"/>
      <c r="H10" s="568"/>
      <c r="I10" s="564" t="s">
        <v>6</v>
      </c>
    </row>
    <row r="11" spans="1:9" ht="12.75" customHeight="1" thickBot="1">
      <c r="A11" s="563"/>
      <c r="B11" s="498" t="s">
        <v>12</v>
      </c>
      <c r="C11" s="499" t="s">
        <v>101</v>
      </c>
      <c r="D11" s="499" t="s">
        <v>103</v>
      </c>
      <c r="E11" s="498" t="s">
        <v>100</v>
      </c>
      <c r="F11" s="499" t="s">
        <v>102</v>
      </c>
      <c r="G11" s="499" t="s">
        <v>104</v>
      </c>
      <c r="H11" s="500" t="s">
        <v>108</v>
      </c>
      <c r="I11" s="565"/>
    </row>
    <row r="12" spans="1:9">
      <c r="A12" s="396">
        <v>1984</v>
      </c>
      <c r="B12" s="496"/>
      <c r="C12" s="494"/>
      <c r="D12" s="495"/>
      <c r="E12" s="496"/>
      <c r="F12" s="494"/>
      <c r="G12" s="494">
        <v>5</v>
      </c>
      <c r="H12" s="497">
        <v>191</v>
      </c>
      <c r="I12" s="397">
        <f>SUM(B12:H12)</f>
        <v>196</v>
      </c>
    </row>
    <row r="13" spans="1:9">
      <c r="A13" s="398">
        <v>1985</v>
      </c>
      <c r="B13" s="399"/>
      <c r="C13" s="400"/>
      <c r="D13" s="472"/>
      <c r="E13" s="399"/>
      <c r="F13" s="400"/>
      <c r="G13" s="400">
        <v>6</v>
      </c>
      <c r="H13" s="487">
        <v>326</v>
      </c>
      <c r="I13" s="401">
        <f t="shared" ref="I13:I47" si="0">SUM(B13:H13)</f>
        <v>332</v>
      </c>
    </row>
    <row r="14" spans="1:9">
      <c r="A14" s="398">
        <v>1986</v>
      </c>
      <c r="B14" s="399"/>
      <c r="C14" s="400"/>
      <c r="D14" s="472"/>
      <c r="E14" s="399"/>
      <c r="F14" s="400"/>
      <c r="G14" s="400">
        <v>32</v>
      </c>
      <c r="H14" s="487">
        <v>445</v>
      </c>
      <c r="I14" s="401">
        <f t="shared" si="0"/>
        <v>477</v>
      </c>
    </row>
    <row r="15" spans="1:9">
      <c r="A15" s="398">
        <v>1987</v>
      </c>
      <c r="B15" s="399"/>
      <c r="C15" s="400"/>
      <c r="D15" s="472"/>
      <c r="E15" s="399"/>
      <c r="F15" s="400"/>
      <c r="G15" s="400">
        <v>31</v>
      </c>
      <c r="H15" s="487">
        <v>723</v>
      </c>
      <c r="I15" s="401">
        <f t="shared" si="0"/>
        <v>754</v>
      </c>
    </row>
    <row r="16" spans="1:9">
      <c r="A16" s="398">
        <v>1988</v>
      </c>
      <c r="B16" s="399"/>
      <c r="C16" s="400"/>
      <c r="D16" s="472"/>
      <c r="E16" s="399"/>
      <c r="F16" s="400"/>
      <c r="G16" s="400">
        <v>31</v>
      </c>
      <c r="H16" s="487">
        <v>737</v>
      </c>
      <c r="I16" s="401">
        <f t="shared" si="0"/>
        <v>768</v>
      </c>
    </row>
    <row r="17" spans="1:9">
      <c r="A17" s="398">
        <v>1989</v>
      </c>
      <c r="B17" s="399"/>
      <c r="C17" s="400"/>
      <c r="D17" s="472"/>
      <c r="E17" s="399"/>
      <c r="F17" s="400"/>
      <c r="G17" s="400">
        <v>26</v>
      </c>
      <c r="H17" s="487">
        <v>563</v>
      </c>
      <c r="I17" s="401">
        <f t="shared" si="0"/>
        <v>589</v>
      </c>
    </row>
    <row r="18" spans="1:9">
      <c r="A18" s="398">
        <v>1990</v>
      </c>
      <c r="B18" s="399"/>
      <c r="C18" s="400"/>
      <c r="D18" s="472"/>
      <c r="E18" s="399"/>
      <c r="F18" s="400"/>
      <c r="G18" s="400">
        <v>19</v>
      </c>
      <c r="H18" s="487">
        <v>450</v>
      </c>
      <c r="I18" s="401">
        <f t="shared" si="0"/>
        <v>469</v>
      </c>
    </row>
    <row r="19" spans="1:9">
      <c r="A19" s="398">
        <v>1991</v>
      </c>
      <c r="B19" s="399"/>
      <c r="C19" s="400"/>
      <c r="D19" s="472"/>
      <c r="E19" s="399"/>
      <c r="F19" s="400"/>
      <c r="G19" s="400">
        <v>21</v>
      </c>
      <c r="H19" s="487">
        <v>382</v>
      </c>
      <c r="I19" s="401">
        <f t="shared" si="0"/>
        <v>403</v>
      </c>
    </row>
    <row r="20" spans="1:9">
      <c r="A20" s="398">
        <v>1992</v>
      </c>
      <c r="B20" s="399"/>
      <c r="C20" s="400"/>
      <c r="D20" s="472"/>
      <c r="E20" s="399"/>
      <c r="F20" s="400"/>
      <c r="G20" s="400">
        <v>23</v>
      </c>
      <c r="H20" s="487">
        <v>383</v>
      </c>
      <c r="I20" s="401">
        <f t="shared" si="0"/>
        <v>406</v>
      </c>
    </row>
    <row r="21" spans="1:9">
      <c r="A21" s="398">
        <v>1993</v>
      </c>
      <c r="B21" s="399"/>
      <c r="C21" s="400"/>
      <c r="D21" s="472"/>
      <c r="E21" s="399"/>
      <c r="F21" s="400"/>
      <c r="G21" s="400">
        <v>48</v>
      </c>
      <c r="H21" s="487">
        <v>626</v>
      </c>
      <c r="I21" s="401">
        <f t="shared" si="0"/>
        <v>674</v>
      </c>
    </row>
    <row r="22" spans="1:9">
      <c r="A22" s="398">
        <v>1994</v>
      </c>
      <c r="B22" s="399"/>
      <c r="C22" s="400"/>
      <c r="D22" s="472"/>
      <c r="E22" s="399"/>
      <c r="F22" s="400"/>
      <c r="G22" s="400">
        <v>99</v>
      </c>
      <c r="H22" s="487">
        <v>913</v>
      </c>
      <c r="I22" s="401">
        <f t="shared" si="0"/>
        <v>1012</v>
      </c>
    </row>
    <row r="23" spans="1:9">
      <c r="A23" s="398">
        <v>1995</v>
      </c>
      <c r="B23" s="399"/>
      <c r="C23" s="400"/>
      <c r="D23" s="472"/>
      <c r="E23" s="399"/>
      <c r="F23" s="400"/>
      <c r="G23" s="400">
        <v>159</v>
      </c>
      <c r="H23" s="487">
        <v>1438</v>
      </c>
      <c r="I23" s="401">
        <f t="shared" si="0"/>
        <v>1597</v>
      </c>
    </row>
    <row r="24" spans="1:9">
      <c r="A24" s="398">
        <v>1996</v>
      </c>
      <c r="B24" s="399"/>
      <c r="C24" s="400"/>
      <c r="D24" s="472"/>
      <c r="E24" s="399"/>
      <c r="F24" s="400"/>
      <c r="G24" s="400">
        <v>170</v>
      </c>
      <c r="H24" s="487">
        <v>1300</v>
      </c>
      <c r="I24" s="401">
        <f t="shared" si="0"/>
        <v>1470</v>
      </c>
    </row>
    <row r="25" spans="1:9">
      <c r="A25" s="398">
        <v>1997</v>
      </c>
      <c r="B25" s="399"/>
      <c r="C25" s="400"/>
      <c r="D25" s="472"/>
      <c r="E25" s="399"/>
      <c r="F25" s="400"/>
      <c r="G25" s="400">
        <v>317</v>
      </c>
      <c r="H25" s="487">
        <v>1700</v>
      </c>
      <c r="I25" s="401">
        <f t="shared" si="0"/>
        <v>2017</v>
      </c>
    </row>
    <row r="26" spans="1:9">
      <c r="A26" s="398">
        <v>1998</v>
      </c>
      <c r="B26" s="399"/>
      <c r="C26" s="400"/>
      <c r="D26" s="472"/>
      <c r="E26" s="399"/>
      <c r="F26" s="400"/>
      <c r="G26" s="400">
        <v>143</v>
      </c>
      <c r="H26" s="487">
        <v>1790</v>
      </c>
      <c r="I26" s="401">
        <f t="shared" si="0"/>
        <v>1933</v>
      </c>
    </row>
    <row r="27" spans="1:9">
      <c r="A27" s="398">
        <v>1999</v>
      </c>
      <c r="B27" s="399"/>
      <c r="C27" s="400"/>
      <c r="D27" s="472"/>
      <c r="E27" s="399"/>
      <c r="F27" s="400"/>
      <c r="G27" s="400">
        <v>516</v>
      </c>
      <c r="H27" s="487">
        <v>2617</v>
      </c>
      <c r="I27" s="401">
        <f t="shared" si="0"/>
        <v>3133</v>
      </c>
    </row>
    <row r="28" spans="1:9" ht="12.75" customHeight="1">
      <c r="A28" s="398">
        <v>2000</v>
      </c>
      <c r="B28" s="399"/>
      <c r="C28" s="400"/>
      <c r="D28" s="472"/>
      <c r="E28" s="399"/>
      <c r="F28" s="400"/>
      <c r="G28" s="400">
        <v>521</v>
      </c>
      <c r="H28" s="487">
        <v>3192</v>
      </c>
      <c r="I28" s="401">
        <f t="shared" si="0"/>
        <v>3713</v>
      </c>
    </row>
    <row r="29" spans="1:9">
      <c r="A29" s="398">
        <v>2001</v>
      </c>
      <c r="B29" s="399"/>
      <c r="C29" s="400"/>
      <c r="D29" s="472"/>
      <c r="E29" s="399"/>
      <c r="F29" s="400"/>
      <c r="G29" s="400">
        <v>602</v>
      </c>
      <c r="H29" s="487">
        <v>2985</v>
      </c>
      <c r="I29" s="401">
        <f t="shared" si="0"/>
        <v>3587</v>
      </c>
    </row>
    <row r="30" spans="1:9">
      <c r="A30" s="398">
        <v>2002</v>
      </c>
      <c r="B30" s="399"/>
      <c r="C30" s="400"/>
      <c r="D30" s="472"/>
      <c r="E30" s="399"/>
      <c r="F30" s="400"/>
      <c r="G30" s="400">
        <v>630</v>
      </c>
      <c r="H30" s="487">
        <v>2522</v>
      </c>
      <c r="I30" s="401">
        <f t="shared" si="0"/>
        <v>3152</v>
      </c>
    </row>
    <row r="31" spans="1:9">
      <c r="A31" s="398">
        <v>2003</v>
      </c>
      <c r="B31" s="399">
        <v>78106</v>
      </c>
      <c r="C31" s="400">
        <v>66324</v>
      </c>
      <c r="D31" s="472"/>
      <c r="E31" s="399">
        <v>332</v>
      </c>
      <c r="F31" s="400"/>
      <c r="G31" s="400">
        <v>621</v>
      </c>
      <c r="H31" s="487">
        <v>2760</v>
      </c>
      <c r="I31" s="401">
        <f t="shared" si="0"/>
        <v>148143</v>
      </c>
    </row>
    <row r="32" spans="1:9">
      <c r="A32" s="398">
        <v>2004</v>
      </c>
      <c r="B32" s="399">
        <v>86037</v>
      </c>
      <c r="C32" s="400">
        <v>92560</v>
      </c>
      <c r="D32" s="472"/>
      <c r="E32" s="399">
        <v>148</v>
      </c>
      <c r="F32" s="400">
        <v>4</v>
      </c>
      <c r="G32" s="400">
        <v>837</v>
      </c>
      <c r="H32" s="487">
        <v>3877</v>
      </c>
      <c r="I32" s="401">
        <f t="shared" si="0"/>
        <v>183463</v>
      </c>
    </row>
    <row r="33" spans="1:10">
      <c r="A33" s="398">
        <v>2005</v>
      </c>
      <c r="B33" s="399">
        <v>101743</v>
      </c>
      <c r="C33" s="400">
        <v>98936</v>
      </c>
      <c r="D33" s="472"/>
      <c r="E33" s="399">
        <v>261</v>
      </c>
      <c r="F33" s="400">
        <v>28</v>
      </c>
      <c r="G33" s="400">
        <v>1468</v>
      </c>
      <c r="H33" s="487">
        <v>4723</v>
      </c>
      <c r="I33" s="401">
        <f t="shared" si="0"/>
        <v>207159</v>
      </c>
    </row>
    <row r="34" spans="1:10">
      <c r="A34" s="398">
        <v>2006</v>
      </c>
      <c r="B34" s="399">
        <v>102945</v>
      </c>
      <c r="C34" s="400">
        <v>100716</v>
      </c>
      <c r="D34" s="472"/>
      <c r="E34" s="399">
        <v>234</v>
      </c>
      <c r="F34" s="400">
        <v>36</v>
      </c>
      <c r="G34" s="400">
        <v>2133</v>
      </c>
      <c r="H34" s="487">
        <v>4977</v>
      </c>
      <c r="I34" s="401">
        <f t="shared" si="0"/>
        <v>211041</v>
      </c>
    </row>
    <row r="35" spans="1:10">
      <c r="A35" s="398">
        <v>2007</v>
      </c>
      <c r="B35" s="399">
        <v>123796</v>
      </c>
      <c r="C35" s="400">
        <v>102814</v>
      </c>
      <c r="D35" s="472"/>
      <c r="E35" s="399">
        <v>26</v>
      </c>
      <c r="F35" s="400">
        <v>49</v>
      </c>
      <c r="G35" s="400">
        <v>2112</v>
      </c>
      <c r="H35" s="487">
        <v>5721</v>
      </c>
      <c r="I35" s="401">
        <f t="shared" si="0"/>
        <v>234518</v>
      </c>
    </row>
    <row r="36" spans="1:10">
      <c r="A36" s="398">
        <v>2008</v>
      </c>
      <c r="B36" s="399">
        <v>118398</v>
      </c>
      <c r="C36" s="400">
        <v>110737</v>
      </c>
      <c r="D36" s="472">
        <v>8701</v>
      </c>
      <c r="E36" s="399">
        <v>26</v>
      </c>
      <c r="F36" s="400">
        <v>70</v>
      </c>
      <c r="G36" s="400">
        <v>2402</v>
      </c>
      <c r="H36" s="487">
        <v>3469</v>
      </c>
      <c r="I36" s="401">
        <f t="shared" si="0"/>
        <v>243803</v>
      </c>
    </row>
    <row r="37" spans="1:10">
      <c r="A37" s="398">
        <v>2009</v>
      </c>
      <c r="B37" s="399">
        <v>108503</v>
      </c>
      <c r="C37" s="400">
        <v>75315</v>
      </c>
      <c r="D37" s="472">
        <v>5744</v>
      </c>
      <c r="E37" s="399">
        <v>234</v>
      </c>
      <c r="F37" s="400">
        <v>140</v>
      </c>
      <c r="G37" s="400">
        <v>861</v>
      </c>
      <c r="H37" s="487">
        <v>2553</v>
      </c>
      <c r="I37" s="401">
        <f t="shared" si="0"/>
        <v>193350</v>
      </c>
    </row>
    <row r="38" spans="1:10">
      <c r="A38" s="398">
        <v>2010</v>
      </c>
      <c r="B38" s="399">
        <v>126926</v>
      </c>
      <c r="C38" s="400">
        <v>108116</v>
      </c>
      <c r="D38" s="472">
        <v>5630</v>
      </c>
      <c r="E38" s="399">
        <v>489</v>
      </c>
      <c r="F38" s="400">
        <v>210</v>
      </c>
      <c r="G38" s="400">
        <v>893</v>
      </c>
      <c r="H38" s="487">
        <v>2510</v>
      </c>
      <c r="I38" s="401">
        <f t="shared" si="0"/>
        <v>244774</v>
      </c>
    </row>
    <row r="39" spans="1:10">
      <c r="A39" s="398">
        <v>2011</v>
      </c>
      <c r="B39" s="399">
        <v>119224</v>
      </c>
      <c r="C39" s="400">
        <v>136429</v>
      </c>
      <c r="D39" s="472">
        <v>9225</v>
      </c>
      <c r="E39" s="399">
        <v>503</v>
      </c>
      <c r="F39" s="400">
        <v>414</v>
      </c>
      <c r="G39" s="400">
        <v>2413</v>
      </c>
      <c r="H39" s="487">
        <v>2778</v>
      </c>
      <c r="I39" s="401">
        <f t="shared" si="0"/>
        <v>270986</v>
      </c>
    </row>
    <row r="40" spans="1:10">
      <c r="A40" s="398">
        <v>2012</v>
      </c>
      <c r="B40" s="399">
        <v>145726</v>
      </c>
      <c r="C40" s="400">
        <v>131864</v>
      </c>
      <c r="D40" s="472">
        <v>9506</v>
      </c>
      <c r="E40" s="399">
        <v>661</v>
      </c>
      <c r="F40" s="400">
        <v>639</v>
      </c>
      <c r="G40" s="400">
        <v>2115</v>
      </c>
      <c r="H40" s="487">
        <v>4644</v>
      </c>
      <c r="I40" s="401">
        <f t="shared" si="0"/>
        <v>295155</v>
      </c>
    </row>
    <row r="41" spans="1:10">
      <c r="A41" s="398">
        <v>2013</v>
      </c>
      <c r="B41" s="399">
        <v>154184</v>
      </c>
      <c r="C41" s="400">
        <v>151146</v>
      </c>
      <c r="D41" s="472">
        <v>8792</v>
      </c>
      <c r="E41" s="399">
        <v>663</v>
      </c>
      <c r="F41" s="400">
        <v>534</v>
      </c>
      <c r="G41" s="400">
        <v>1837</v>
      </c>
      <c r="H41" s="487">
        <v>4197</v>
      </c>
      <c r="I41" s="401">
        <f t="shared" si="0"/>
        <v>321353</v>
      </c>
    </row>
    <row r="42" spans="1:10">
      <c r="A42" s="398">
        <v>2014</v>
      </c>
      <c r="B42" s="399">
        <v>143066</v>
      </c>
      <c r="C42" s="400">
        <v>179440</v>
      </c>
      <c r="D42" s="472">
        <v>10324</v>
      </c>
      <c r="E42" s="399">
        <v>1495</v>
      </c>
      <c r="F42" s="400">
        <v>1222</v>
      </c>
      <c r="G42" s="400">
        <v>1875</v>
      </c>
      <c r="H42" s="487">
        <v>4071</v>
      </c>
      <c r="I42" s="401">
        <f t="shared" si="0"/>
        <v>341493</v>
      </c>
    </row>
    <row r="43" spans="1:10">
      <c r="A43" s="398">
        <v>2015</v>
      </c>
      <c r="B43" s="399">
        <v>146057</v>
      </c>
      <c r="C43" s="400">
        <v>206720</v>
      </c>
      <c r="D43" s="472">
        <v>15699</v>
      </c>
      <c r="E43" s="399">
        <v>841</v>
      </c>
      <c r="F43" s="400">
        <v>1224</v>
      </c>
      <c r="G43" s="400">
        <v>3769</v>
      </c>
      <c r="H43" s="487">
        <v>5415</v>
      </c>
      <c r="I43" s="401">
        <f t="shared" si="0"/>
        <v>379725</v>
      </c>
    </row>
    <row r="44" spans="1:10" ht="13.5" customHeight="1">
      <c r="A44" s="398">
        <v>2016</v>
      </c>
      <c r="B44" s="399">
        <v>121143</v>
      </c>
      <c r="C44" s="400">
        <v>204362</v>
      </c>
      <c r="D44" s="472">
        <v>13384</v>
      </c>
      <c r="E44" s="399">
        <v>128</v>
      </c>
      <c r="F44" s="400">
        <v>753</v>
      </c>
      <c r="G44" s="400">
        <v>2843</v>
      </c>
      <c r="H44" s="487">
        <v>6024</v>
      </c>
      <c r="I44" s="401">
        <f t="shared" si="0"/>
        <v>348637</v>
      </c>
    </row>
    <row r="45" spans="1:10" ht="13.5" customHeight="1">
      <c r="A45" s="398">
        <v>2017</v>
      </c>
      <c r="B45" s="399">
        <v>26809</v>
      </c>
      <c r="C45" s="400">
        <v>39816</v>
      </c>
      <c r="D45" s="472">
        <v>1015</v>
      </c>
      <c r="E45" s="399">
        <v>25</v>
      </c>
      <c r="F45" s="400">
        <v>20</v>
      </c>
      <c r="G45" s="400">
        <v>250</v>
      </c>
      <c r="H45" s="487">
        <v>3432</v>
      </c>
      <c r="I45" s="401">
        <f t="shared" si="0"/>
        <v>71367</v>
      </c>
    </row>
    <row r="46" spans="1:10">
      <c r="A46" s="398">
        <v>2018</v>
      </c>
      <c r="B46" s="399">
        <v>319</v>
      </c>
      <c r="C46" s="400">
        <v>447</v>
      </c>
      <c r="D46" s="472">
        <v>16</v>
      </c>
      <c r="E46" s="399">
        <v>2</v>
      </c>
      <c r="F46" s="400"/>
      <c r="G46" s="400">
        <v>4</v>
      </c>
      <c r="H46" s="487">
        <v>929</v>
      </c>
      <c r="I46" s="401">
        <f t="shared" si="0"/>
        <v>1717</v>
      </c>
    </row>
    <row r="47" spans="1:10" ht="13.5" thickBot="1">
      <c r="A47" s="398">
        <v>2019</v>
      </c>
      <c r="B47" s="488"/>
      <c r="C47" s="489"/>
      <c r="D47" s="490"/>
      <c r="E47" s="488"/>
      <c r="F47" s="489"/>
      <c r="G47" s="489"/>
      <c r="H47" s="491">
        <v>18</v>
      </c>
      <c r="I47" s="492">
        <f t="shared" si="0"/>
        <v>18</v>
      </c>
      <c r="J47" s="262"/>
    </row>
    <row r="48" spans="1:10" ht="13.5" thickBot="1">
      <c r="A48" s="293" t="s">
        <v>6</v>
      </c>
      <c r="B48" s="284">
        <f t="shared" ref="B48:H48" si="1">SUM(B12:B47)</f>
        <v>1702982</v>
      </c>
      <c r="C48" s="261">
        <f t="shared" si="1"/>
        <v>1805742</v>
      </c>
      <c r="D48" s="485">
        <f t="shared" si="1"/>
        <v>88036</v>
      </c>
      <c r="E48" s="281">
        <f t="shared" si="1"/>
        <v>6068</v>
      </c>
      <c r="F48" s="261">
        <f t="shared" si="1"/>
        <v>5343</v>
      </c>
      <c r="G48" s="261">
        <f t="shared" si="1"/>
        <v>29832</v>
      </c>
      <c r="H48" s="485">
        <f t="shared" si="1"/>
        <v>85381</v>
      </c>
      <c r="I48" s="493">
        <f>SUM(B48:H48)</f>
        <v>3723384</v>
      </c>
      <c r="J48" s="335"/>
    </row>
    <row r="49" spans="9:9">
      <c r="I49" s="335"/>
    </row>
    <row r="54" spans="9:9" ht="12.75" customHeight="1"/>
    <row r="68" spans="1:9">
      <c r="D68" s="263"/>
      <c r="E68" s="215"/>
      <c r="F68" s="215"/>
      <c r="G68" s="215"/>
      <c r="H68" s="215"/>
    </row>
    <row r="72" spans="1:9" ht="12.75" customHeight="1"/>
    <row r="75" spans="1:9">
      <c r="A75" s="264" t="s">
        <v>123</v>
      </c>
      <c r="B75" s="264" t="s">
        <v>117</v>
      </c>
    </row>
    <row r="76" spans="1:9" s="215" customFormat="1">
      <c r="A76" s="3" t="s">
        <v>12</v>
      </c>
      <c r="B76" s="3" t="s">
        <v>118</v>
      </c>
      <c r="C76" s="255"/>
      <c r="D76" s="255"/>
      <c r="E76" s="255"/>
      <c r="F76" s="255"/>
      <c r="G76" s="255"/>
      <c r="H76" s="255"/>
      <c r="I76" s="255"/>
    </row>
    <row r="77" spans="1:9">
      <c r="A77" s="3" t="s">
        <v>100</v>
      </c>
      <c r="B77" s="3" t="s">
        <v>119</v>
      </c>
    </row>
    <row r="78" spans="1:9">
      <c r="A78" s="3" t="s">
        <v>101</v>
      </c>
      <c r="B78" s="3" t="s">
        <v>147</v>
      </c>
    </row>
    <row r="79" spans="1:9">
      <c r="A79" s="3" t="s">
        <v>102</v>
      </c>
      <c r="B79" s="3" t="s">
        <v>148</v>
      </c>
      <c r="D79" s="215"/>
    </row>
    <row r="80" spans="1:9">
      <c r="A80" s="3" t="s">
        <v>103</v>
      </c>
      <c r="B80" s="3" t="s">
        <v>120</v>
      </c>
    </row>
    <row r="81" spans="1:2" ht="12.75" customHeight="1">
      <c r="A81" s="3" t="s">
        <v>104</v>
      </c>
      <c r="B81" s="3" t="s">
        <v>121</v>
      </c>
    </row>
    <row r="82" spans="1:2">
      <c r="A82" s="3" t="s">
        <v>108</v>
      </c>
      <c r="B82" s="3" t="s">
        <v>122</v>
      </c>
    </row>
  </sheetData>
  <mergeCells count="5">
    <mergeCell ref="A4:I8"/>
    <mergeCell ref="A10:A11"/>
    <mergeCell ref="I10:I11"/>
    <mergeCell ref="E10:H10"/>
    <mergeCell ref="B10:D10"/>
  </mergeCells>
  <phoneticPr fontId="1" type="noConversion"/>
  <pageMargins left="0.75" right="0.75" top="1" bottom="1" header="0.5" footer="0.5"/>
  <pageSetup scale="69" orientation="portrait" r:id="rId1"/>
  <headerFooter alignWithMargins="0">
    <oddFooter>&amp;C&amp;14B-&amp;P-4</oddFooter>
  </headerFooter>
  <ignoredErrors>
    <ignoredError sqref="I12:I47"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L69"/>
  <sheetViews>
    <sheetView topLeftCell="A34" zoomScaleNormal="100" workbookViewId="0"/>
  </sheetViews>
  <sheetFormatPr defaultRowHeight="12.75"/>
  <cols>
    <col min="1" max="1" width="10.42578125" style="255" customWidth="1"/>
    <col min="2" max="2" width="13.42578125" style="255" customWidth="1"/>
    <col min="3" max="3" width="10.5703125" style="255" customWidth="1"/>
    <col min="4" max="4" width="9.140625" style="255"/>
    <col min="5" max="7" width="8.5703125" style="255" customWidth="1"/>
    <col min="8" max="8" width="12" style="255" customWidth="1"/>
    <col min="9" max="9" width="14.140625" style="255" customWidth="1"/>
    <col min="10" max="10" width="9.140625" style="255" bestFit="1"/>
    <col min="11" max="11" width="4.42578125" style="255" bestFit="1" customWidth="1"/>
    <col min="12" max="12" width="5.7109375" style="255" bestFit="1" customWidth="1"/>
    <col min="13" max="16384" width="9.140625" style="255"/>
  </cols>
  <sheetData>
    <row r="1" spans="1:12" ht="18">
      <c r="A1" s="31" t="s">
        <v>355</v>
      </c>
    </row>
    <row r="2" spans="1:12" ht="12.75" customHeight="1">
      <c r="A2" s="571" t="s">
        <v>116</v>
      </c>
      <c r="B2" s="571"/>
      <c r="C2" s="571"/>
      <c r="D2" s="571"/>
      <c r="E2" s="571"/>
      <c r="F2" s="571"/>
      <c r="G2" s="571"/>
      <c r="H2" s="571"/>
      <c r="I2" s="571"/>
      <c r="J2" s="571"/>
      <c r="K2" s="265"/>
      <c r="L2" s="265"/>
    </row>
    <row r="3" spans="1:12" ht="12.75" customHeight="1">
      <c r="A3" s="571"/>
      <c r="B3" s="571"/>
      <c r="C3" s="571"/>
      <c r="D3" s="571"/>
      <c r="E3" s="571"/>
      <c r="F3" s="571"/>
      <c r="G3" s="571"/>
      <c r="H3" s="571"/>
      <c r="I3" s="571"/>
      <c r="J3" s="571"/>
    </row>
    <row r="4" spans="1:12" ht="13.5" thickBot="1">
      <c r="I4" s="175"/>
      <c r="J4" s="175"/>
    </row>
    <row r="5" spans="1:12" ht="12.75" customHeight="1">
      <c r="A5" s="562" t="s">
        <v>7</v>
      </c>
      <c r="B5" s="569" t="s">
        <v>105</v>
      </c>
      <c r="C5" s="570"/>
      <c r="D5" s="570"/>
      <c r="E5" s="566" t="s">
        <v>19</v>
      </c>
      <c r="F5" s="567"/>
      <c r="G5" s="567"/>
      <c r="H5" s="568"/>
      <c r="I5" s="564" t="s">
        <v>6</v>
      </c>
    </row>
    <row r="6" spans="1:12" ht="12.75" customHeight="1" thickBot="1">
      <c r="A6" s="563"/>
      <c r="B6" s="304" t="s">
        <v>12</v>
      </c>
      <c r="C6" s="301" t="s">
        <v>101</v>
      </c>
      <c r="D6" s="301" t="s">
        <v>103</v>
      </c>
      <c r="E6" s="300" t="s">
        <v>100</v>
      </c>
      <c r="F6" s="301" t="s">
        <v>102</v>
      </c>
      <c r="G6" s="301" t="s">
        <v>104</v>
      </c>
      <c r="H6" s="302" t="s">
        <v>108</v>
      </c>
      <c r="I6" s="565"/>
      <c r="J6" s="233"/>
    </row>
    <row r="7" spans="1:12" ht="12.75" customHeight="1">
      <c r="A7" s="342">
        <v>1984</v>
      </c>
      <c r="B7" s="337"/>
      <c r="C7" s="338"/>
      <c r="D7" s="339"/>
      <c r="E7" s="473"/>
      <c r="F7" s="338"/>
      <c r="G7" s="338">
        <v>5</v>
      </c>
      <c r="H7" s="339">
        <v>192</v>
      </c>
      <c r="I7" s="404">
        <f>SUM(B7:H7)</f>
        <v>197</v>
      </c>
      <c r="J7" s="234"/>
    </row>
    <row r="8" spans="1:12">
      <c r="A8" s="303">
        <v>1985</v>
      </c>
      <c r="B8" s="340"/>
      <c r="C8" s="336"/>
      <c r="D8" s="341"/>
      <c r="E8" s="474"/>
      <c r="F8" s="336"/>
      <c r="G8" s="336">
        <v>6</v>
      </c>
      <c r="H8" s="341">
        <v>339</v>
      </c>
      <c r="I8" s="405">
        <f t="shared" ref="I8:I42" si="0">SUM(B8:H8)</f>
        <v>345</v>
      </c>
      <c r="J8" s="234"/>
    </row>
    <row r="9" spans="1:12">
      <c r="A9" s="303">
        <v>1986</v>
      </c>
      <c r="B9" s="340"/>
      <c r="C9" s="336"/>
      <c r="D9" s="341"/>
      <c r="E9" s="474"/>
      <c r="F9" s="336"/>
      <c r="G9" s="336">
        <v>32</v>
      </c>
      <c r="H9" s="341">
        <v>454</v>
      </c>
      <c r="I9" s="405">
        <f t="shared" si="0"/>
        <v>486</v>
      </c>
      <c r="J9" s="234"/>
    </row>
    <row r="10" spans="1:12">
      <c r="A10" s="303">
        <v>1987</v>
      </c>
      <c r="B10" s="340"/>
      <c r="C10" s="336"/>
      <c r="D10" s="341"/>
      <c r="E10" s="474"/>
      <c r="F10" s="336"/>
      <c r="G10" s="336">
        <v>31</v>
      </c>
      <c r="H10" s="341">
        <v>754</v>
      </c>
      <c r="I10" s="405">
        <f>SUM(B10:H10)</f>
        <v>785</v>
      </c>
      <c r="J10" s="234"/>
    </row>
    <row r="11" spans="1:12">
      <c r="A11" s="303">
        <v>1988</v>
      </c>
      <c r="B11" s="340"/>
      <c r="C11" s="336"/>
      <c r="D11" s="341"/>
      <c r="E11" s="474"/>
      <c r="F11" s="336"/>
      <c r="G11" s="336">
        <v>31</v>
      </c>
      <c r="H11" s="341">
        <v>758</v>
      </c>
      <c r="I11" s="405">
        <f t="shared" si="0"/>
        <v>789</v>
      </c>
      <c r="J11" s="234"/>
    </row>
    <row r="12" spans="1:12">
      <c r="A12" s="303">
        <v>1989</v>
      </c>
      <c r="B12" s="340"/>
      <c r="C12" s="336"/>
      <c r="D12" s="341"/>
      <c r="E12" s="474"/>
      <c r="F12" s="336"/>
      <c r="G12" s="336">
        <v>27</v>
      </c>
      <c r="H12" s="341">
        <v>586</v>
      </c>
      <c r="I12" s="405">
        <f t="shared" si="0"/>
        <v>613</v>
      </c>
      <c r="J12" s="234"/>
    </row>
    <row r="13" spans="1:12">
      <c r="A13" s="303">
        <v>1990</v>
      </c>
      <c r="B13" s="340"/>
      <c r="C13" s="336"/>
      <c r="D13" s="341"/>
      <c r="E13" s="474"/>
      <c r="F13" s="336"/>
      <c r="G13" s="336">
        <v>19</v>
      </c>
      <c r="H13" s="341">
        <v>467</v>
      </c>
      <c r="I13" s="405">
        <f t="shared" si="0"/>
        <v>486</v>
      </c>
      <c r="J13" s="234"/>
    </row>
    <row r="14" spans="1:12">
      <c r="A14" s="303">
        <v>1991</v>
      </c>
      <c r="B14" s="340"/>
      <c r="C14" s="336"/>
      <c r="D14" s="341"/>
      <c r="E14" s="474"/>
      <c r="F14" s="336"/>
      <c r="G14" s="336">
        <v>21</v>
      </c>
      <c r="H14" s="341">
        <v>400</v>
      </c>
      <c r="I14" s="405">
        <f t="shared" si="0"/>
        <v>421</v>
      </c>
      <c r="J14" s="234"/>
    </row>
    <row r="15" spans="1:12">
      <c r="A15" s="303">
        <v>1992</v>
      </c>
      <c r="B15" s="340"/>
      <c r="C15" s="336"/>
      <c r="D15" s="341"/>
      <c r="E15" s="474"/>
      <c r="F15" s="336"/>
      <c r="G15" s="336">
        <v>23</v>
      </c>
      <c r="H15" s="341">
        <v>393</v>
      </c>
      <c r="I15" s="405">
        <f t="shared" si="0"/>
        <v>416</v>
      </c>
      <c r="J15" s="234"/>
    </row>
    <row r="16" spans="1:12">
      <c r="A16" s="303">
        <v>1993</v>
      </c>
      <c r="B16" s="340"/>
      <c r="C16" s="336"/>
      <c r="D16" s="341"/>
      <c r="E16" s="474"/>
      <c r="F16" s="336"/>
      <c r="G16" s="336">
        <v>49</v>
      </c>
      <c r="H16" s="341">
        <v>645</v>
      </c>
      <c r="I16" s="405">
        <f t="shared" si="0"/>
        <v>694</v>
      </c>
      <c r="J16" s="234"/>
    </row>
    <row r="17" spans="1:12">
      <c r="A17" s="303">
        <v>1994</v>
      </c>
      <c r="B17" s="340"/>
      <c r="C17" s="336"/>
      <c r="D17" s="341"/>
      <c r="E17" s="474"/>
      <c r="F17" s="336"/>
      <c r="G17" s="336">
        <v>102</v>
      </c>
      <c r="H17" s="341">
        <v>937</v>
      </c>
      <c r="I17" s="405">
        <f t="shared" si="0"/>
        <v>1039</v>
      </c>
      <c r="J17" s="234"/>
    </row>
    <row r="18" spans="1:12">
      <c r="A18" s="303">
        <v>1995</v>
      </c>
      <c r="B18" s="340"/>
      <c r="C18" s="336"/>
      <c r="D18" s="341"/>
      <c r="E18" s="474"/>
      <c r="F18" s="336"/>
      <c r="G18" s="336">
        <v>162</v>
      </c>
      <c r="H18" s="341">
        <v>1471</v>
      </c>
      <c r="I18" s="405">
        <f t="shared" si="0"/>
        <v>1633</v>
      </c>
      <c r="J18" s="234"/>
    </row>
    <row r="19" spans="1:12">
      <c r="A19" s="303">
        <v>1996</v>
      </c>
      <c r="B19" s="340"/>
      <c r="C19" s="336"/>
      <c r="D19" s="341"/>
      <c r="E19" s="474"/>
      <c r="F19" s="336"/>
      <c r="G19" s="336">
        <v>174</v>
      </c>
      <c r="H19" s="341">
        <v>1325</v>
      </c>
      <c r="I19" s="405">
        <f t="shared" si="0"/>
        <v>1499</v>
      </c>
      <c r="J19" s="234"/>
    </row>
    <row r="20" spans="1:12">
      <c r="A20" s="303">
        <v>1997</v>
      </c>
      <c r="B20" s="340"/>
      <c r="C20" s="336"/>
      <c r="D20" s="341"/>
      <c r="E20" s="474"/>
      <c r="F20" s="336"/>
      <c r="G20" s="336">
        <v>331</v>
      </c>
      <c r="H20" s="341">
        <v>1747</v>
      </c>
      <c r="I20" s="405">
        <f t="shared" si="0"/>
        <v>2078</v>
      </c>
      <c r="J20" s="234"/>
    </row>
    <row r="21" spans="1:12">
      <c r="A21" s="303">
        <v>1998</v>
      </c>
      <c r="B21" s="340"/>
      <c r="C21" s="336"/>
      <c r="D21" s="341"/>
      <c r="E21" s="474"/>
      <c r="F21" s="336"/>
      <c r="G21" s="336">
        <v>147</v>
      </c>
      <c r="H21" s="341">
        <v>1819</v>
      </c>
      <c r="I21" s="405">
        <f t="shared" si="0"/>
        <v>1966</v>
      </c>
      <c r="J21" s="234"/>
    </row>
    <row r="22" spans="1:12">
      <c r="A22" s="303">
        <v>1999</v>
      </c>
      <c r="B22" s="340"/>
      <c r="C22" s="336"/>
      <c r="D22" s="341"/>
      <c r="E22" s="474"/>
      <c r="F22" s="336"/>
      <c r="G22" s="336">
        <v>528</v>
      </c>
      <c r="H22" s="341">
        <v>2668</v>
      </c>
      <c r="I22" s="405">
        <f t="shared" si="0"/>
        <v>3196</v>
      </c>
      <c r="J22" s="234"/>
    </row>
    <row r="23" spans="1:12">
      <c r="A23" s="303">
        <v>2000</v>
      </c>
      <c r="B23" s="340"/>
      <c r="C23" s="336"/>
      <c r="D23" s="341"/>
      <c r="E23" s="474"/>
      <c r="F23" s="336"/>
      <c r="G23" s="336">
        <v>536</v>
      </c>
      <c r="H23" s="341">
        <v>3257</v>
      </c>
      <c r="I23" s="405">
        <f t="shared" si="0"/>
        <v>3793</v>
      </c>
      <c r="J23" s="234"/>
    </row>
    <row r="24" spans="1:12">
      <c r="A24" s="303">
        <v>2001</v>
      </c>
      <c r="B24" s="340"/>
      <c r="C24" s="336"/>
      <c r="D24" s="341"/>
      <c r="E24" s="474"/>
      <c r="F24" s="336"/>
      <c r="G24" s="336">
        <v>626</v>
      </c>
      <c r="H24" s="341">
        <v>3028</v>
      </c>
      <c r="I24" s="405">
        <f t="shared" si="0"/>
        <v>3654</v>
      </c>
      <c r="J24" s="234"/>
    </row>
    <row r="25" spans="1:12">
      <c r="A25" s="303">
        <v>2002</v>
      </c>
      <c r="B25" s="340"/>
      <c r="C25" s="336"/>
      <c r="D25" s="341"/>
      <c r="E25" s="474"/>
      <c r="F25" s="336"/>
      <c r="G25" s="336">
        <v>651</v>
      </c>
      <c r="H25" s="341">
        <v>2571</v>
      </c>
      <c r="I25" s="405">
        <f t="shared" si="0"/>
        <v>3222</v>
      </c>
      <c r="J25" s="234"/>
    </row>
    <row r="26" spans="1:12">
      <c r="A26" s="303">
        <v>2003</v>
      </c>
      <c r="B26" s="340">
        <v>86881</v>
      </c>
      <c r="C26" s="336">
        <v>75022</v>
      </c>
      <c r="D26" s="341"/>
      <c r="E26" s="474">
        <v>344</v>
      </c>
      <c r="F26" s="336">
        <v>0</v>
      </c>
      <c r="G26" s="336">
        <v>635</v>
      </c>
      <c r="H26" s="341">
        <v>2835</v>
      </c>
      <c r="I26" s="405">
        <f t="shared" si="0"/>
        <v>165717</v>
      </c>
      <c r="J26" s="234"/>
    </row>
    <row r="27" spans="1:12">
      <c r="A27" s="303">
        <v>2004</v>
      </c>
      <c r="B27" s="340">
        <v>94283</v>
      </c>
      <c r="C27" s="336">
        <v>102316</v>
      </c>
      <c r="D27" s="341"/>
      <c r="E27" s="474">
        <v>160</v>
      </c>
      <c r="F27" s="336">
        <v>4</v>
      </c>
      <c r="G27" s="336">
        <v>866</v>
      </c>
      <c r="H27" s="341">
        <v>3967</v>
      </c>
      <c r="I27" s="405">
        <f t="shared" si="0"/>
        <v>201596</v>
      </c>
      <c r="J27" s="234"/>
    </row>
    <row r="28" spans="1:12">
      <c r="A28" s="303">
        <v>2005</v>
      </c>
      <c r="B28" s="340">
        <v>109928</v>
      </c>
      <c r="C28" s="336">
        <v>108106</v>
      </c>
      <c r="D28" s="341"/>
      <c r="E28" s="474">
        <v>271</v>
      </c>
      <c r="F28" s="336">
        <v>31</v>
      </c>
      <c r="G28" s="336">
        <v>1500</v>
      </c>
      <c r="H28" s="341">
        <v>4882</v>
      </c>
      <c r="I28" s="405">
        <f t="shared" si="0"/>
        <v>224718</v>
      </c>
      <c r="J28" s="234"/>
    </row>
    <row r="29" spans="1:12">
      <c r="A29" s="303">
        <v>2006</v>
      </c>
      <c r="B29" s="340">
        <v>110653</v>
      </c>
      <c r="C29" s="336">
        <v>108300</v>
      </c>
      <c r="D29" s="341"/>
      <c r="E29" s="474">
        <v>246</v>
      </c>
      <c r="F29" s="336">
        <v>38</v>
      </c>
      <c r="G29" s="336">
        <v>2160</v>
      </c>
      <c r="H29" s="341">
        <v>5138</v>
      </c>
      <c r="I29" s="405">
        <f t="shared" si="0"/>
        <v>226535</v>
      </c>
      <c r="J29" s="234"/>
      <c r="L29" s="287"/>
    </row>
    <row r="30" spans="1:12">
      <c r="A30" s="303">
        <v>2007</v>
      </c>
      <c r="B30" s="340">
        <v>130422</v>
      </c>
      <c r="C30" s="336">
        <v>109161</v>
      </c>
      <c r="D30" s="341"/>
      <c r="E30" s="474">
        <v>29</v>
      </c>
      <c r="F30" s="336">
        <v>53</v>
      </c>
      <c r="G30" s="336">
        <v>2288</v>
      </c>
      <c r="H30" s="341">
        <v>5920</v>
      </c>
      <c r="I30" s="405">
        <f t="shared" si="0"/>
        <v>247873</v>
      </c>
      <c r="J30" s="234"/>
    </row>
    <row r="31" spans="1:12">
      <c r="A31" s="303">
        <v>2008</v>
      </c>
      <c r="B31" s="340">
        <v>124138</v>
      </c>
      <c r="C31" s="336">
        <v>116203</v>
      </c>
      <c r="D31" s="341">
        <v>9546</v>
      </c>
      <c r="E31" s="474">
        <v>30</v>
      </c>
      <c r="F31" s="336">
        <v>72</v>
      </c>
      <c r="G31" s="336">
        <v>2661</v>
      </c>
      <c r="H31" s="341">
        <v>3562</v>
      </c>
      <c r="I31" s="405">
        <f t="shared" si="0"/>
        <v>256212</v>
      </c>
      <c r="J31" s="234"/>
    </row>
    <row r="32" spans="1:12">
      <c r="A32" s="303">
        <v>2009</v>
      </c>
      <c r="B32" s="340">
        <v>112656</v>
      </c>
      <c r="C32" s="336">
        <v>78567</v>
      </c>
      <c r="D32" s="341">
        <v>6333</v>
      </c>
      <c r="E32" s="474">
        <v>253</v>
      </c>
      <c r="F32" s="336">
        <v>161</v>
      </c>
      <c r="G32" s="336">
        <v>953</v>
      </c>
      <c r="H32" s="341">
        <v>2586</v>
      </c>
      <c r="I32" s="405">
        <f>SUM(B32:H32)</f>
        <v>201509</v>
      </c>
      <c r="J32" s="234"/>
    </row>
    <row r="33" spans="1:12">
      <c r="A33" s="303">
        <v>2010</v>
      </c>
      <c r="B33" s="340">
        <v>131004</v>
      </c>
      <c r="C33" s="336">
        <v>111822</v>
      </c>
      <c r="D33" s="341">
        <v>6162</v>
      </c>
      <c r="E33" s="474">
        <v>551</v>
      </c>
      <c r="F33" s="336">
        <v>258</v>
      </c>
      <c r="G33" s="336">
        <v>985</v>
      </c>
      <c r="H33" s="341">
        <v>2556</v>
      </c>
      <c r="I33" s="405">
        <f t="shared" si="0"/>
        <v>253338</v>
      </c>
      <c r="J33" s="234"/>
    </row>
    <row r="34" spans="1:12">
      <c r="A34" s="303">
        <v>2011</v>
      </c>
      <c r="B34" s="340">
        <v>122649</v>
      </c>
      <c r="C34" s="336">
        <v>140265</v>
      </c>
      <c r="D34" s="341">
        <v>9952</v>
      </c>
      <c r="E34" s="474">
        <v>547</v>
      </c>
      <c r="F34" s="336">
        <v>464</v>
      </c>
      <c r="G34" s="336">
        <v>2868</v>
      </c>
      <c r="H34" s="341">
        <v>2793</v>
      </c>
      <c r="I34" s="405">
        <f t="shared" si="0"/>
        <v>279538</v>
      </c>
      <c r="J34" s="234"/>
    </row>
    <row r="35" spans="1:12">
      <c r="A35" s="303">
        <v>2012</v>
      </c>
      <c r="B35" s="340">
        <v>149637</v>
      </c>
      <c r="C35" s="336">
        <v>135022</v>
      </c>
      <c r="D35" s="341">
        <v>10089</v>
      </c>
      <c r="E35" s="474">
        <v>703</v>
      </c>
      <c r="F35" s="336">
        <v>726</v>
      </c>
      <c r="G35" s="336">
        <v>2482</v>
      </c>
      <c r="H35" s="341">
        <v>4664</v>
      </c>
      <c r="I35" s="405">
        <f t="shared" si="0"/>
        <v>303323</v>
      </c>
      <c r="J35" s="175"/>
    </row>
    <row r="36" spans="1:12">
      <c r="A36" s="303">
        <v>2013</v>
      </c>
      <c r="B36" s="340">
        <v>157839</v>
      </c>
      <c r="C36" s="336">
        <v>153886</v>
      </c>
      <c r="D36" s="341">
        <v>9208</v>
      </c>
      <c r="E36" s="474">
        <v>699</v>
      </c>
      <c r="F36" s="336">
        <v>594</v>
      </c>
      <c r="G36" s="336">
        <v>2159</v>
      </c>
      <c r="H36" s="341">
        <v>4219</v>
      </c>
      <c r="I36" s="405">
        <f t="shared" si="0"/>
        <v>328604</v>
      </c>
      <c r="J36" s="175"/>
    </row>
    <row r="37" spans="1:12">
      <c r="A37" s="303">
        <v>2014</v>
      </c>
      <c r="B37" s="340">
        <v>146518</v>
      </c>
      <c r="C37" s="336">
        <v>182898</v>
      </c>
      <c r="D37" s="341">
        <v>10690</v>
      </c>
      <c r="E37" s="474">
        <v>1559</v>
      </c>
      <c r="F37" s="336">
        <v>1294</v>
      </c>
      <c r="G37" s="336">
        <v>2079</v>
      </c>
      <c r="H37" s="341">
        <v>4094</v>
      </c>
      <c r="I37" s="405">
        <f t="shared" si="0"/>
        <v>349132</v>
      </c>
      <c r="J37" s="175"/>
    </row>
    <row r="38" spans="1:12">
      <c r="A38" s="303">
        <v>2015</v>
      </c>
      <c r="B38" s="340">
        <v>148394</v>
      </c>
      <c r="C38" s="336">
        <v>209024</v>
      </c>
      <c r="D38" s="341">
        <v>16182</v>
      </c>
      <c r="E38" s="474">
        <v>892</v>
      </c>
      <c r="F38" s="336">
        <v>1283</v>
      </c>
      <c r="G38" s="336">
        <v>4004</v>
      </c>
      <c r="H38" s="341">
        <v>5428</v>
      </c>
      <c r="I38" s="405">
        <f>SUM(B38:H38)</f>
        <v>385207</v>
      </c>
      <c r="J38" s="175"/>
    </row>
    <row r="39" spans="1:12">
      <c r="A39" s="303">
        <v>2016</v>
      </c>
      <c r="B39" s="340">
        <v>122568</v>
      </c>
      <c r="C39" s="336">
        <v>206268</v>
      </c>
      <c r="D39" s="341">
        <v>13678</v>
      </c>
      <c r="E39" s="474">
        <v>133</v>
      </c>
      <c r="F39" s="336">
        <v>804</v>
      </c>
      <c r="G39" s="336">
        <v>2933</v>
      </c>
      <c r="H39" s="341">
        <v>6027</v>
      </c>
      <c r="I39" s="405">
        <f t="shared" si="0"/>
        <v>352411</v>
      </c>
      <c r="J39" s="175"/>
    </row>
    <row r="40" spans="1:12">
      <c r="A40" s="303">
        <v>2017</v>
      </c>
      <c r="B40" s="340">
        <v>27387</v>
      </c>
      <c r="C40" s="336">
        <v>40553</v>
      </c>
      <c r="D40" s="341">
        <v>1056</v>
      </c>
      <c r="E40" s="474">
        <v>26</v>
      </c>
      <c r="F40" s="336">
        <v>21</v>
      </c>
      <c r="G40" s="336">
        <v>257</v>
      </c>
      <c r="H40" s="341">
        <v>3433</v>
      </c>
      <c r="I40" s="405">
        <f t="shared" si="0"/>
        <v>72733</v>
      </c>
    </row>
    <row r="41" spans="1:12">
      <c r="A41" s="303">
        <v>2018</v>
      </c>
      <c r="B41" s="475">
        <v>367</v>
      </c>
      <c r="C41" s="476">
        <v>542</v>
      </c>
      <c r="D41" s="477">
        <v>18</v>
      </c>
      <c r="E41" s="478">
        <v>4</v>
      </c>
      <c r="F41" s="479">
        <v>0</v>
      </c>
      <c r="G41" s="476">
        <v>4</v>
      </c>
      <c r="H41" s="477">
        <v>932</v>
      </c>
      <c r="I41" s="405">
        <f t="shared" si="0"/>
        <v>1867</v>
      </c>
    </row>
    <row r="42" spans="1:12" ht="12.75" customHeight="1" thickBot="1">
      <c r="A42" s="303">
        <v>2019</v>
      </c>
      <c r="B42" s="480">
        <v>0</v>
      </c>
      <c r="C42" s="481">
        <v>0</v>
      </c>
      <c r="D42" s="482">
        <v>0</v>
      </c>
      <c r="E42" s="483">
        <v>0</v>
      </c>
      <c r="F42" s="481">
        <v>0</v>
      </c>
      <c r="G42" s="481">
        <v>0</v>
      </c>
      <c r="H42" s="484">
        <v>18</v>
      </c>
      <c r="I42" s="405">
        <f t="shared" si="0"/>
        <v>18</v>
      </c>
    </row>
    <row r="43" spans="1:12" ht="13.5" thickBot="1">
      <c r="A43" s="293" t="s">
        <v>6</v>
      </c>
      <c r="B43" s="284">
        <f t="shared" ref="B43:G43" si="1">SUM(B7:B42)</f>
        <v>1775324</v>
      </c>
      <c r="C43" s="261">
        <f>SUM(C7:C42)</f>
        <v>1877955</v>
      </c>
      <c r="D43" s="486">
        <f t="shared" si="1"/>
        <v>92914</v>
      </c>
      <c r="E43" s="284">
        <f t="shared" si="1"/>
        <v>6447</v>
      </c>
      <c r="F43" s="261">
        <f t="shared" si="1"/>
        <v>5803</v>
      </c>
      <c r="G43" s="261">
        <f t="shared" si="1"/>
        <v>32335</v>
      </c>
      <c r="H43" s="485">
        <f>SUM(H7:H42)</f>
        <v>86865</v>
      </c>
      <c r="I43" s="305">
        <f>SUM(B43:H43)</f>
        <v>3877643</v>
      </c>
    </row>
    <row r="44" spans="1:12">
      <c r="L44" s="234"/>
    </row>
    <row r="45" spans="1:12">
      <c r="L45" s="234"/>
    </row>
    <row r="46" spans="1:12">
      <c r="L46" s="234" t="s">
        <v>45</v>
      </c>
    </row>
    <row r="61" ht="12.75" customHeight="1"/>
    <row r="66" spans="5:5">
      <c r="E66" s="287"/>
    </row>
    <row r="69" spans="5:5">
      <c r="E69" s="287"/>
    </row>
  </sheetData>
  <mergeCells count="5">
    <mergeCell ref="A2:J3"/>
    <mergeCell ref="A5:A6"/>
    <mergeCell ref="E5:H5"/>
    <mergeCell ref="I5:I6"/>
    <mergeCell ref="B5:D5"/>
  </mergeCells>
  <phoneticPr fontId="1" type="noConversion"/>
  <pageMargins left="0.75" right="0.75" top="1" bottom="1" header="0.5" footer="0.5"/>
  <pageSetup scale="84" orientation="portrait" r:id="rId1"/>
  <headerFooter alignWithMargins="0">
    <oddFooter>&amp;C&amp;14B-&amp;P-4</oddFooter>
  </headerFooter>
  <ignoredErrors>
    <ignoredError sqref="I7:I4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Z60"/>
  <sheetViews>
    <sheetView zoomScale="80" zoomScaleNormal="80" workbookViewId="0"/>
  </sheetViews>
  <sheetFormatPr defaultColWidth="10.85546875" defaultRowHeight="12.75"/>
  <cols>
    <col min="1" max="2" width="11" style="290" bestFit="1" customWidth="1"/>
    <col min="3" max="3" width="12.140625" style="290" bestFit="1" customWidth="1"/>
    <col min="4" max="4" width="8" style="290" customWidth="1"/>
    <col min="5" max="5" width="11" style="290" bestFit="1" customWidth="1"/>
    <col min="6" max="6" width="14" style="290" customWidth="1"/>
    <col min="7" max="7" width="8" style="290" customWidth="1"/>
    <col min="8" max="8" width="8.140625" style="290" bestFit="1" customWidth="1"/>
    <col min="9" max="9" width="9.140625" style="290" bestFit="1" customWidth="1"/>
    <col min="10" max="12" width="11" style="290" bestFit="1" customWidth="1"/>
    <col min="13" max="13" width="7" style="290" customWidth="1"/>
    <col min="14" max="14" width="8.140625" style="290" bestFit="1" customWidth="1"/>
    <col min="15" max="15" width="8.85546875" style="290" bestFit="1" customWidth="1"/>
    <col min="16" max="16" width="7" style="290" bestFit="1" customWidth="1"/>
    <col min="17" max="18" width="11" style="290" bestFit="1" customWidth="1"/>
    <col min="19" max="19" width="7.5703125" style="290" customWidth="1"/>
    <col min="20" max="20" width="10.85546875" style="290"/>
    <col min="21" max="21" width="12.5703125" style="290" bestFit="1" customWidth="1"/>
    <col min="22" max="22" width="7.85546875" style="290" customWidth="1"/>
    <col min="23" max="16384" width="10.85546875" style="290"/>
  </cols>
  <sheetData>
    <row r="1" spans="1:26" ht="26.25">
      <c r="A1" s="219" t="s">
        <v>355</v>
      </c>
    </row>
    <row r="2" spans="1:26" ht="18">
      <c r="A2" s="32" t="s">
        <v>171</v>
      </c>
      <c r="B2" s="33"/>
      <c r="C2" s="33"/>
      <c r="D2" s="33"/>
      <c r="E2" s="33"/>
      <c r="F2" s="33"/>
      <c r="G2" s="33"/>
      <c r="H2" s="33"/>
      <c r="I2" s="33"/>
      <c r="J2" s="33"/>
      <c r="K2" s="33"/>
      <c r="L2" s="33"/>
      <c r="M2" s="33"/>
      <c r="N2" s="33"/>
      <c r="O2" s="33"/>
      <c r="P2" s="33"/>
      <c r="Q2" s="33"/>
      <c r="R2" s="33"/>
      <c r="S2" s="33"/>
    </row>
    <row r="3" spans="1:26" ht="14.25">
      <c r="A3" s="39"/>
      <c r="B3" s="33"/>
      <c r="C3" s="33"/>
      <c r="D3" s="33"/>
      <c r="E3" s="33"/>
      <c r="F3" s="33"/>
      <c r="G3" s="33"/>
      <c r="H3" s="33"/>
      <c r="I3" s="33"/>
      <c r="J3" s="33"/>
      <c r="K3" s="33"/>
      <c r="L3" s="33"/>
      <c r="M3" s="33"/>
      <c r="N3" s="33"/>
      <c r="O3" s="33"/>
      <c r="P3" s="33"/>
      <c r="Q3" s="33"/>
      <c r="R3" s="33"/>
      <c r="S3" s="33"/>
    </row>
    <row r="4" spans="1:26" ht="12.75" customHeight="1">
      <c r="A4" s="572" t="s">
        <v>180</v>
      </c>
      <c r="B4" s="572"/>
      <c r="C4" s="572"/>
      <c r="D4" s="572"/>
      <c r="E4" s="572"/>
      <c r="F4" s="572"/>
      <c r="G4" s="572"/>
      <c r="H4" s="572"/>
      <c r="I4" s="572"/>
      <c r="J4" s="572"/>
      <c r="K4" s="572"/>
      <c r="L4" s="572"/>
      <c r="M4" s="572"/>
      <c r="N4" s="572"/>
      <c r="O4" s="572"/>
      <c r="P4" s="572"/>
      <c r="Q4" s="572"/>
      <c r="R4" s="572"/>
      <c r="S4" s="572"/>
      <c r="T4" s="572"/>
      <c r="U4" s="572"/>
      <c r="V4" s="572"/>
      <c r="W4" s="390"/>
      <c r="X4" s="390"/>
      <c r="Y4" s="390"/>
      <c r="Z4" s="390"/>
    </row>
    <row r="5" spans="1:26">
      <c r="A5" s="572"/>
      <c r="B5" s="572"/>
      <c r="C5" s="572"/>
      <c r="D5" s="572"/>
      <c r="E5" s="572"/>
      <c r="F5" s="572"/>
      <c r="G5" s="572"/>
      <c r="H5" s="572"/>
      <c r="I5" s="572"/>
      <c r="J5" s="572"/>
      <c r="K5" s="572"/>
      <c r="L5" s="572"/>
      <c r="M5" s="572"/>
      <c r="N5" s="572"/>
      <c r="O5" s="572"/>
      <c r="P5" s="572"/>
      <c r="Q5" s="572"/>
      <c r="R5" s="572"/>
      <c r="S5" s="572"/>
      <c r="T5" s="572"/>
      <c r="U5" s="572"/>
      <c r="V5" s="572"/>
      <c r="W5" s="390"/>
      <c r="X5" s="390"/>
      <c r="Y5" s="390"/>
      <c r="Z5" s="390"/>
    </row>
    <row r="6" spans="1:26">
      <c r="A6" s="572"/>
      <c r="B6" s="572"/>
      <c r="C6" s="572"/>
      <c r="D6" s="572"/>
      <c r="E6" s="572"/>
      <c r="F6" s="572"/>
      <c r="G6" s="572"/>
      <c r="H6" s="572"/>
      <c r="I6" s="572"/>
      <c r="J6" s="572"/>
      <c r="K6" s="572"/>
      <c r="L6" s="572"/>
      <c r="M6" s="572"/>
      <c r="N6" s="572"/>
      <c r="O6" s="572"/>
      <c r="P6" s="572"/>
      <c r="Q6" s="572"/>
      <c r="R6" s="572"/>
      <c r="S6" s="572"/>
      <c r="T6" s="572"/>
      <c r="U6" s="572"/>
      <c r="V6" s="572"/>
      <c r="W6" s="383"/>
      <c r="X6" s="383"/>
      <c r="Y6" s="383"/>
      <c r="Z6" s="383"/>
    </row>
    <row r="7" spans="1:26" ht="13.5" thickBot="1">
      <c r="A7" s="36" t="s">
        <v>45</v>
      </c>
      <c r="Y7" s="288"/>
      <c r="Z7" s="288"/>
    </row>
    <row r="8" spans="1:26" ht="13.5" customHeight="1" thickBot="1">
      <c r="A8" s="573" t="s">
        <v>45</v>
      </c>
      <c r="B8" s="575" t="s">
        <v>12</v>
      </c>
      <c r="C8" s="576"/>
      <c r="D8" s="577"/>
      <c r="E8" s="575" t="s">
        <v>101</v>
      </c>
      <c r="F8" s="576"/>
      <c r="G8" s="577"/>
      <c r="H8" s="575" t="s">
        <v>103</v>
      </c>
      <c r="I8" s="576"/>
      <c r="J8" s="577"/>
      <c r="K8" s="575" t="s">
        <v>100</v>
      </c>
      <c r="L8" s="576"/>
      <c r="M8" s="577"/>
      <c r="N8" s="575" t="s">
        <v>102</v>
      </c>
      <c r="O8" s="576"/>
      <c r="P8" s="577"/>
      <c r="Q8" s="575" t="s">
        <v>104</v>
      </c>
      <c r="R8" s="576"/>
      <c r="S8" s="577"/>
      <c r="T8" s="575" t="s">
        <v>6</v>
      </c>
      <c r="U8" s="576"/>
      <c r="V8" s="577"/>
      <c r="Y8" s="266"/>
      <c r="Z8" s="266"/>
    </row>
    <row r="9" spans="1:26" ht="26.25" thickBot="1">
      <c r="A9" s="574"/>
      <c r="B9" s="251" t="s">
        <v>8</v>
      </c>
      <c r="C9" s="282" t="s">
        <v>9</v>
      </c>
      <c r="D9" s="252" t="s">
        <v>10</v>
      </c>
      <c r="E9" s="251" t="s">
        <v>8</v>
      </c>
      <c r="F9" s="282" t="s">
        <v>9</v>
      </c>
      <c r="G9" s="252" t="s">
        <v>10</v>
      </c>
      <c r="H9" s="251" t="s">
        <v>8</v>
      </c>
      <c r="I9" s="282" t="s">
        <v>9</v>
      </c>
      <c r="J9" s="252" t="s">
        <v>10</v>
      </c>
      <c r="K9" s="251" t="s">
        <v>8</v>
      </c>
      <c r="L9" s="282" t="s">
        <v>9</v>
      </c>
      <c r="M9" s="252" t="s">
        <v>10</v>
      </c>
      <c r="N9" s="251" t="s">
        <v>8</v>
      </c>
      <c r="O9" s="282" t="s">
        <v>9</v>
      </c>
      <c r="P9" s="252" t="s">
        <v>10</v>
      </c>
      <c r="Q9" s="251" t="s">
        <v>8</v>
      </c>
      <c r="R9" s="282" t="s">
        <v>9</v>
      </c>
      <c r="S9" s="252" t="s">
        <v>10</v>
      </c>
      <c r="T9" s="251" t="s">
        <v>8</v>
      </c>
      <c r="U9" s="282" t="s">
        <v>9</v>
      </c>
      <c r="V9" s="252" t="s">
        <v>10</v>
      </c>
      <c r="Y9" s="267"/>
      <c r="Z9" s="268"/>
    </row>
    <row r="10" spans="1:26">
      <c r="A10" s="306">
        <v>2003</v>
      </c>
      <c r="B10" s="308">
        <v>12102</v>
      </c>
      <c r="C10" s="309">
        <v>78225</v>
      </c>
      <c r="D10" s="296">
        <f t="shared" ref="D10:D25" si="0">IF(C10=0, "NA", B10/C10)</f>
        <v>0.15470757430488974</v>
      </c>
      <c r="E10" s="308">
        <v>11534</v>
      </c>
      <c r="F10" s="309">
        <v>66467</v>
      </c>
      <c r="G10" s="296">
        <f t="shared" ref="G10:G25" si="1">IF(F10=0, "NA", E10/F10)</f>
        <v>0.17352972151594023</v>
      </c>
      <c r="H10" s="308"/>
      <c r="I10" s="309"/>
      <c r="J10" s="296"/>
      <c r="K10" s="308">
        <v>17</v>
      </c>
      <c r="L10" s="309">
        <v>332</v>
      </c>
      <c r="M10" s="296">
        <f t="shared" ref="M10:M25" si="2">IF(L10=0, "NA", K10/L10)</f>
        <v>5.1204819277108432E-2</v>
      </c>
      <c r="N10" s="308">
        <v>0</v>
      </c>
      <c r="O10" s="309">
        <v>0</v>
      </c>
      <c r="P10" s="296" t="s">
        <v>191</v>
      </c>
      <c r="Q10" s="308"/>
      <c r="R10" s="309"/>
      <c r="S10" s="296"/>
      <c r="T10" s="308">
        <f>SUM(Q10,N10,K10,H10,E10,B10)</f>
        <v>23653</v>
      </c>
      <c r="U10" s="309">
        <f>SUM(R10,O10,L10,I10,F10,C10)</f>
        <v>145024</v>
      </c>
      <c r="V10" s="296">
        <f>IF(U10=0, "NA", T10/U10)</f>
        <v>0.16309714254192409</v>
      </c>
      <c r="X10" s="392"/>
    </row>
    <row r="11" spans="1:26">
      <c r="A11" s="306">
        <v>2004</v>
      </c>
      <c r="B11" s="310">
        <v>10734</v>
      </c>
      <c r="C11" s="307">
        <v>86135</v>
      </c>
      <c r="D11" s="295">
        <f t="shared" si="0"/>
        <v>0.12461833168862832</v>
      </c>
      <c r="E11" s="310">
        <v>12555</v>
      </c>
      <c r="F11" s="307">
        <v>92678</v>
      </c>
      <c r="G11" s="295">
        <f t="shared" si="1"/>
        <v>0.1354690433544099</v>
      </c>
      <c r="H11" s="310"/>
      <c r="I11" s="307"/>
      <c r="J11" s="295"/>
      <c r="K11" s="310">
        <v>21</v>
      </c>
      <c r="L11" s="307">
        <v>148</v>
      </c>
      <c r="M11" s="295">
        <f t="shared" si="2"/>
        <v>0.14189189189189189</v>
      </c>
      <c r="N11" s="310">
        <v>0</v>
      </c>
      <c r="O11" s="307">
        <v>4</v>
      </c>
      <c r="P11" s="295">
        <f t="shared" ref="P11:P25" si="3">IF(O11=0, "NA", N11/O11)</f>
        <v>0</v>
      </c>
      <c r="Q11" s="310"/>
      <c r="R11" s="307"/>
      <c r="S11" s="295"/>
      <c r="T11" s="310">
        <f>SUM(Q11,N11,K11,H11,E11,B11)</f>
        <v>23310</v>
      </c>
      <c r="U11" s="307">
        <f>SUM(R11,O11,L11,I11,F11,C11)</f>
        <v>178965</v>
      </c>
      <c r="V11" s="295">
        <f>IF(U11=0, "NA", T11/U11)</f>
        <v>0.13024893135529295</v>
      </c>
    </row>
    <row r="12" spans="1:26">
      <c r="A12" s="306">
        <v>2005</v>
      </c>
      <c r="B12" s="310">
        <v>10567</v>
      </c>
      <c r="C12" s="307">
        <v>101859</v>
      </c>
      <c r="D12" s="295">
        <f t="shared" si="0"/>
        <v>0.10374144650939043</v>
      </c>
      <c r="E12" s="310">
        <v>11442</v>
      </c>
      <c r="F12" s="307">
        <v>99058</v>
      </c>
      <c r="G12" s="295">
        <f t="shared" si="1"/>
        <v>0.11550808617173777</v>
      </c>
      <c r="H12" s="310"/>
      <c r="I12" s="307"/>
      <c r="J12" s="295"/>
      <c r="K12" s="310">
        <v>20</v>
      </c>
      <c r="L12" s="307">
        <v>261</v>
      </c>
      <c r="M12" s="295">
        <f t="shared" si="2"/>
        <v>7.662835249042145E-2</v>
      </c>
      <c r="N12" s="310">
        <v>2</v>
      </c>
      <c r="O12" s="307">
        <v>28</v>
      </c>
      <c r="P12" s="295">
        <f t="shared" si="3"/>
        <v>7.1428571428571425E-2</v>
      </c>
      <c r="Q12" s="310"/>
      <c r="R12" s="307"/>
      <c r="S12" s="295"/>
      <c r="T12" s="310">
        <f t="shared" ref="T12:T24" si="4">SUM(Q12,N12,K12,H12,E12,B12)</f>
        <v>22031</v>
      </c>
      <c r="U12" s="307">
        <f t="shared" ref="U12:U25" si="5">SUM(R12,O12,L12,I12,F12,C12)</f>
        <v>201206</v>
      </c>
      <c r="V12" s="295">
        <f t="shared" ref="V12:V25" si="6">IF(U12=0, "NA", T12/U12)</f>
        <v>0.10949474667753446</v>
      </c>
    </row>
    <row r="13" spans="1:26">
      <c r="A13" s="306">
        <v>2006</v>
      </c>
      <c r="B13" s="310">
        <v>9670</v>
      </c>
      <c r="C13" s="307">
        <v>103019</v>
      </c>
      <c r="D13" s="295">
        <f t="shared" si="0"/>
        <v>9.3866180025043919E-2</v>
      </c>
      <c r="E13" s="310">
        <v>9447</v>
      </c>
      <c r="F13" s="307">
        <v>100802</v>
      </c>
      <c r="G13" s="295">
        <f t="shared" si="1"/>
        <v>9.3718378603599134E-2</v>
      </c>
      <c r="H13" s="310"/>
      <c r="I13" s="307"/>
      <c r="J13" s="295"/>
      <c r="K13" s="310">
        <v>19</v>
      </c>
      <c r="L13" s="307">
        <v>234</v>
      </c>
      <c r="M13" s="295">
        <f t="shared" si="2"/>
        <v>8.11965811965812E-2</v>
      </c>
      <c r="N13" s="310">
        <v>2</v>
      </c>
      <c r="O13" s="307">
        <v>36</v>
      </c>
      <c r="P13" s="295">
        <f t="shared" si="3"/>
        <v>5.5555555555555552E-2</v>
      </c>
      <c r="Q13" s="310"/>
      <c r="R13" s="307"/>
      <c r="S13" s="295"/>
      <c r="T13" s="310">
        <f t="shared" si="4"/>
        <v>19138</v>
      </c>
      <c r="U13" s="307">
        <f t="shared" si="5"/>
        <v>204091</v>
      </c>
      <c r="V13" s="295">
        <f t="shared" si="6"/>
        <v>9.3771895869979568E-2</v>
      </c>
    </row>
    <row r="14" spans="1:26">
      <c r="A14" s="306">
        <v>2007</v>
      </c>
      <c r="B14" s="310">
        <v>8309</v>
      </c>
      <c r="C14" s="307">
        <v>123862</v>
      </c>
      <c r="D14" s="295">
        <f t="shared" si="0"/>
        <v>6.7082721092829117E-2</v>
      </c>
      <c r="E14" s="310">
        <v>7717</v>
      </c>
      <c r="F14" s="307">
        <v>102874</v>
      </c>
      <c r="G14" s="295">
        <f t="shared" si="1"/>
        <v>7.5014094912222717E-2</v>
      </c>
      <c r="H14" s="310"/>
      <c r="I14" s="307"/>
      <c r="J14" s="295"/>
      <c r="K14" s="310">
        <v>5</v>
      </c>
      <c r="L14" s="307">
        <v>26</v>
      </c>
      <c r="M14" s="295">
        <f t="shared" si="2"/>
        <v>0.19230769230769232</v>
      </c>
      <c r="N14" s="310">
        <v>9</v>
      </c>
      <c r="O14" s="307">
        <v>49</v>
      </c>
      <c r="P14" s="295">
        <f t="shared" si="3"/>
        <v>0.18367346938775511</v>
      </c>
      <c r="Q14" s="310">
        <v>261</v>
      </c>
      <c r="R14" s="307">
        <v>2113</v>
      </c>
      <c r="S14" s="295">
        <f t="shared" ref="S14:S25" si="7">IF(R14=0, "NA", Q14/R14)</f>
        <v>0.12352106010411737</v>
      </c>
      <c r="T14" s="310">
        <f t="shared" si="4"/>
        <v>16301</v>
      </c>
      <c r="U14" s="307">
        <f t="shared" si="5"/>
        <v>228924</v>
      </c>
      <c r="V14" s="295">
        <f t="shared" si="6"/>
        <v>7.1207038143663401E-2</v>
      </c>
    </row>
    <row r="15" spans="1:26">
      <c r="A15" s="306">
        <v>2008</v>
      </c>
      <c r="B15" s="310">
        <v>6952</v>
      </c>
      <c r="C15" s="307">
        <v>118449</v>
      </c>
      <c r="D15" s="295">
        <f t="shared" si="0"/>
        <v>5.8691926483127758E-2</v>
      </c>
      <c r="E15" s="310">
        <v>6548</v>
      </c>
      <c r="F15" s="307">
        <v>110778</v>
      </c>
      <c r="G15" s="295">
        <f t="shared" si="1"/>
        <v>5.9109209409810612E-2</v>
      </c>
      <c r="H15" s="310">
        <v>1030</v>
      </c>
      <c r="I15" s="307">
        <v>8714</v>
      </c>
      <c r="J15" s="295">
        <f t="shared" ref="J15:J25" si="8">IF(I15=0, "NA", H15/I15)</f>
        <v>0.11820059674087675</v>
      </c>
      <c r="K15" s="310">
        <v>3</v>
      </c>
      <c r="L15" s="307">
        <v>26</v>
      </c>
      <c r="M15" s="295">
        <f t="shared" si="2"/>
        <v>0.11538461538461539</v>
      </c>
      <c r="N15" s="310">
        <v>4</v>
      </c>
      <c r="O15" s="307">
        <v>70</v>
      </c>
      <c r="P15" s="295">
        <f t="shared" si="3"/>
        <v>5.7142857142857141E-2</v>
      </c>
      <c r="Q15" s="310">
        <v>337</v>
      </c>
      <c r="R15" s="307">
        <v>2404</v>
      </c>
      <c r="S15" s="295">
        <f t="shared" si="7"/>
        <v>0.14018302828618967</v>
      </c>
      <c r="T15" s="310">
        <f t="shared" si="4"/>
        <v>14874</v>
      </c>
      <c r="U15" s="307">
        <f t="shared" si="5"/>
        <v>240441</v>
      </c>
      <c r="V15" s="295">
        <f t="shared" si="6"/>
        <v>6.186132980648059E-2</v>
      </c>
    </row>
    <row r="16" spans="1:26">
      <c r="A16" s="306">
        <v>2009</v>
      </c>
      <c r="B16" s="310">
        <v>4813</v>
      </c>
      <c r="C16" s="307">
        <v>108528</v>
      </c>
      <c r="D16" s="295">
        <f t="shared" si="0"/>
        <v>4.4348002358838269E-2</v>
      </c>
      <c r="E16" s="310">
        <v>3847</v>
      </c>
      <c r="F16" s="307">
        <v>75339</v>
      </c>
      <c r="G16" s="295">
        <f t="shared" si="1"/>
        <v>5.1062530694593766E-2</v>
      </c>
      <c r="H16" s="310">
        <v>664</v>
      </c>
      <c r="I16" s="307">
        <v>5753</v>
      </c>
      <c r="J16" s="295">
        <f t="shared" si="8"/>
        <v>0.11541804276029898</v>
      </c>
      <c r="K16" s="310">
        <v>40</v>
      </c>
      <c r="L16" s="307">
        <v>234</v>
      </c>
      <c r="M16" s="295">
        <f t="shared" si="2"/>
        <v>0.17094017094017094</v>
      </c>
      <c r="N16" s="310">
        <v>33</v>
      </c>
      <c r="O16" s="307">
        <v>140</v>
      </c>
      <c r="P16" s="295">
        <f t="shared" si="3"/>
        <v>0.23571428571428571</v>
      </c>
      <c r="Q16" s="310">
        <v>117</v>
      </c>
      <c r="R16" s="307">
        <v>862</v>
      </c>
      <c r="S16" s="295">
        <f t="shared" si="7"/>
        <v>0.1357308584686775</v>
      </c>
      <c r="T16" s="310">
        <f t="shared" si="4"/>
        <v>9514</v>
      </c>
      <c r="U16" s="307">
        <f t="shared" si="5"/>
        <v>190856</v>
      </c>
      <c r="V16" s="295">
        <f t="shared" si="6"/>
        <v>4.9849100892819714E-2</v>
      </c>
    </row>
    <row r="17" spans="1:26">
      <c r="A17" s="306">
        <v>2010</v>
      </c>
      <c r="B17" s="310">
        <v>4616</v>
      </c>
      <c r="C17" s="307">
        <v>126958</v>
      </c>
      <c r="D17" s="295">
        <f t="shared" si="0"/>
        <v>3.6358480757415837E-2</v>
      </c>
      <c r="E17" s="310">
        <v>4268</v>
      </c>
      <c r="F17" s="307">
        <v>108144</v>
      </c>
      <c r="G17" s="295">
        <f t="shared" si="1"/>
        <v>3.9465897322089064E-2</v>
      </c>
      <c r="H17" s="310">
        <v>575</v>
      </c>
      <c r="I17" s="307">
        <v>5632</v>
      </c>
      <c r="J17" s="295">
        <f t="shared" si="8"/>
        <v>0.10209517045454546</v>
      </c>
      <c r="K17" s="310">
        <v>108</v>
      </c>
      <c r="L17" s="307">
        <v>489</v>
      </c>
      <c r="M17" s="295">
        <f t="shared" si="2"/>
        <v>0.22085889570552147</v>
      </c>
      <c r="N17" s="310">
        <v>55</v>
      </c>
      <c r="O17" s="307">
        <v>210</v>
      </c>
      <c r="P17" s="295">
        <f t="shared" si="3"/>
        <v>0.26190476190476192</v>
      </c>
      <c r="Q17" s="310">
        <v>122</v>
      </c>
      <c r="R17" s="307">
        <v>894</v>
      </c>
      <c r="S17" s="295">
        <f t="shared" si="7"/>
        <v>0.13646532438478748</v>
      </c>
      <c r="T17" s="310">
        <f t="shared" si="4"/>
        <v>9744</v>
      </c>
      <c r="U17" s="307">
        <f t="shared" si="5"/>
        <v>242327</v>
      </c>
      <c r="V17" s="295">
        <f t="shared" si="6"/>
        <v>4.0210129288110692E-2</v>
      </c>
    </row>
    <row r="18" spans="1:26">
      <c r="A18" s="306">
        <v>2011</v>
      </c>
      <c r="B18" s="310">
        <v>3903</v>
      </c>
      <c r="C18" s="307">
        <v>119246</v>
      </c>
      <c r="D18" s="295">
        <f t="shared" si="0"/>
        <v>3.273065763212183E-2</v>
      </c>
      <c r="E18" s="310">
        <v>4355</v>
      </c>
      <c r="F18" s="307">
        <v>136448</v>
      </c>
      <c r="G18" s="295">
        <f t="shared" si="1"/>
        <v>3.1916920731707314E-2</v>
      </c>
      <c r="H18" s="310">
        <v>828</v>
      </c>
      <c r="I18" s="307">
        <v>9233</v>
      </c>
      <c r="J18" s="295">
        <f t="shared" si="8"/>
        <v>8.967832773746344E-2</v>
      </c>
      <c r="K18" s="310">
        <v>80</v>
      </c>
      <c r="L18" s="307">
        <v>503</v>
      </c>
      <c r="M18" s="295">
        <f t="shared" si="2"/>
        <v>0.15904572564612326</v>
      </c>
      <c r="N18" s="310">
        <v>65</v>
      </c>
      <c r="O18" s="307">
        <v>414</v>
      </c>
      <c r="P18" s="295">
        <f t="shared" si="3"/>
        <v>0.1570048309178744</v>
      </c>
      <c r="Q18" s="310">
        <v>513</v>
      </c>
      <c r="R18" s="307">
        <v>2416</v>
      </c>
      <c r="S18" s="295">
        <f t="shared" si="7"/>
        <v>0.2123344370860927</v>
      </c>
      <c r="T18" s="310">
        <f t="shared" si="4"/>
        <v>9744</v>
      </c>
      <c r="U18" s="307">
        <f t="shared" si="5"/>
        <v>268260</v>
      </c>
      <c r="V18" s="295">
        <f t="shared" si="6"/>
        <v>3.6322970252739881E-2</v>
      </c>
    </row>
    <row r="19" spans="1:26">
      <c r="A19" s="306">
        <v>2012</v>
      </c>
      <c r="B19" s="310">
        <v>4292</v>
      </c>
      <c r="C19" s="307">
        <v>145753</v>
      </c>
      <c r="D19" s="295">
        <f t="shared" si="0"/>
        <v>2.9447078276261897E-2</v>
      </c>
      <c r="E19" s="310">
        <v>3535</v>
      </c>
      <c r="F19" s="307">
        <v>131887</v>
      </c>
      <c r="G19" s="295">
        <f t="shared" si="1"/>
        <v>2.6803248235231676E-2</v>
      </c>
      <c r="H19" s="310">
        <v>639</v>
      </c>
      <c r="I19" s="307">
        <v>9508</v>
      </c>
      <c r="J19" s="295">
        <f t="shared" si="8"/>
        <v>6.7206562894404714E-2</v>
      </c>
      <c r="K19" s="310">
        <v>70</v>
      </c>
      <c r="L19" s="307">
        <v>661</v>
      </c>
      <c r="M19" s="295">
        <f t="shared" si="2"/>
        <v>0.1059001512859304</v>
      </c>
      <c r="N19" s="310">
        <v>87</v>
      </c>
      <c r="O19" s="307">
        <v>640</v>
      </c>
      <c r="P19" s="295">
        <f t="shared" si="3"/>
        <v>0.13593749999999999</v>
      </c>
      <c r="Q19" s="310">
        <v>433</v>
      </c>
      <c r="R19" s="307">
        <v>2124</v>
      </c>
      <c r="S19" s="295">
        <f t="shared" si="7"/>
        <v>0.20386064030131826</v>
      </c>
      <c r="T19" s="310">
        <f t="shared" si="4"/>
        <v>9056</v>
      </c>
      <c r="U19" s="307">
        <f t="shared" si="5"/>
        <v>290573</v>
      </c>
      <c r="V19" s="295">
        <f t="shared" si="6"/>
        <v>3.1166006476857796E-2</v>
      </c>
    </row>
    <row r="20" spans="1:26">
      <c r="A20" s="306">
        <v>2013</v>
      </c>
      <c r="B20" s="310">
        <v>4023</v>
      </c>
      <c r="C20" s="307">
        <v>154205</v>
      </c>
      <c r="D20" s="295">
        <f t="shared" si="0"/>
        <v>2.608864822800817E-2</v>
      </c>
      <c r="E20" s="310">
        <v>3002</v>
      </c>
      <c r="F20" s="307">
        <v>151149</v>
      </c>
      <c r="G20" s="295">
        <f t="shared" si="1"/>
        <v>1.9861196567625323E-2</v>
      </c>
      <c r="H20" s="310">
        <v>463</v>
      </c>
      <c r="I20" s="307">
        <v>8796</v>
      </c>
      <c r="J20" s="295">
        <f t="shared" si="8"/>
        <v>5.2637562528422013E-2</v>
      </c>
      <c r="K20" s="310">
        <v>63</v>
      </c>
      <c r="L20" s="307">
        <v>663</v>
      </c>
      <c r="M20" s="295">
        <f t="shared" si="2"/>
        <v>9.5022624434389136E-2</v>
      </c>
      <c r="N20" s="310">
        <v>60</v>
      </c>
      <c r="O20" s="307">
        <v>535</v>
      </c>
      <c r="P20" s="295">
        <f t="shared" si="3"/>
        <v>0.11214953271028037</v>
      </c>
      <c r="Q20" s="310">
        <v>317</v>
      </c>
      <c r="R20" s="307">
        <v>1840</v>
      </c>
      <c r="S20" s="295">
        <f t="shared" si="7"/>
        <v>0.17228260869565218</v>
      </c>
      <c r="T20" s="310">
        <f t="shared" si="4"/>
        <v>7928</v>
      </c>
      <c r="U20" s="307">
        <f t="shared" si="5"/>
        <v>317188</v>
      </c>
      <c r="V20" s="295">
        <f t="shared" si="6"/>
        <v>2.4994640402537297E-2</v>
      </c>
    </row>
    <row r="21" spans="1:26">
      <c r="A21" s="306">
        <v>2014</v>
      </c>
      <c r="B21" s="310">
        <v>3697</v>
      </c>
      <c r="C21" s="307">
        <v>143081</v>
      </c>
      <c r="D21" s="295">
        <f t="shared" si="0"/>
        <v>2.5838511053179667E-2</v>
      </c>
      <c r="E21" s="310">
        <v>3753</v>
      </c>
      <c r="F21" s="307">
        <v>179439</v>
      </c>
      <c r="G21" s="295">
        <f t="shared" si="1"/>
        <v>2.0915185661979838E-2</v>
      </c>
      <c r="H21" s="310">
        <v>370</v>
      </c>
      <c r="I21" s="307">
        <v>10327</v>
      </c>
      <c r="J21" s="295">
        <f t="shared" si="8"/>
        <v>3.5828410961557082E-2</v>
      </c>
      <c r="K21" s="310">
        <v>83</v>
      </c>
      <c r="L21" s="307">
        <v>1495</v>
      </c>
      <c r="M21" s="295">
        <f t="shared" si="2"/>
        <v>5.5518394648829433E-2</v>
      </c>
      <c r="N21" s="310">
        <v>72</v>
      </c>
      <c r="O21" s="307">
        <v>1224</v>
      </c>
      <c r="P21" s="295">
        <f t="shared" si="3"/>
        <v>5.8823529411764705E-2</v>
      </c>
      <c r="Q21" s="310">
        <v>270</v>
      </c>
      <c r="R21" s="307">
        <v>1880</v>
      </c>
      <c r="S21" s="295">
        <f t="shared" si="7"/>
        <v>0.14361702127659576</v>
      </c>
      <c r="T21" s="310">
        <f t="shared" si="4"/>
        <v>8245</v>
      </c>
      <c r="U21" s="307">
        <f t="shared" si="5"/>
        <v>337446</v>
      </c>
      <c r="V21" s="295">
        <f t="shared" si="6"/>
        <v>2.4433538995868968E-2</v>
      </c>
    </row>
    <row r="22" spans="1:26">
      <c r="A22" s="306">
        <v>2015</v>
      </c>
      <c r="B22" s="310">
        <v>2560</v>
      </c>
      <c r="C22" s="307">
        <v>146071</v>
      </c>
      <c r="D22" s="295">
        <f t="shared" si="0"/>
        <v>1.7525723791854644E-2</v>
      </c>
      <c r="E22" s="310">
        <v>2521</v>
      </c>
      <c r="F22" s="307">
        <v>206710</v>
      </c>
      <c r="G22" s="295">
        <f t="shared" si="1"/>
        <v>1.2195829906632481E-2</v>
      </c>
      <c r="H22" s="310">
        <v>448</v>
      </c>
      <c r="I22" s="307">
        <v>15701</v>
      </c>
      <c r="J22" s="295">
        <f t="shared" si="8"/>
        <v>2.8533214444939812E-2</v>
      </c>
      <c r="K22" s="310">
        <v>51</v>
      </c>
      <c r="L22" s="307">
        <v>841</v>
      </c>
      <c r="M22" s="295">
        <f t="shared" si="2"/>
        <v>6.0642092746730082E-2</v>
      </c>
      <c r="N22" s="310">
        <v>56</v>
      </c>
      <c r="O22" s="307">
        <v>1225</v>
      </c>
      <c r="P22" s="295">
        <f t="shared" si="3"/>
        <v>4.5714285714285714E-2</v>
      </c>
      <c r="Q22" s="310">
        <v>365</v>
      </c>
      <c r="R22" s="307">
        <v>3776</v>
      </c>
      <c r="S22" s="295">
        <f t="shared" si="7"/>
        <v>9.6663135593220345E-2</v>
      </c>
      <c r="T22" s="310">
        <f t="shared" si="4"/>
        <v>6001</v>
      </c>
      <c r="U22" s="307">
        <f t="shared" si="5"/>
        <v>374324</v>
      </c>
      <c r="V22" s="295">
        <f t="shared" si="6"/>
        <v>1.603156623673609E-2</v>
      </c>
    </row>
    <row r="23" spans="1:26">
      <c r="A23" s="306">
        <v>2016</v>
      </c>
      <c r="B23" s="310">
        <v>1505</v>
      </c>
      <c r="C23" s="307">
        <v>121137</v>
      </c>
      <c r="D23" s="295">
        <f t="shared" si="0"/>
        <v>1.2423949742853133E-2</v>
      </c>
      <c r="E23" s="310">
        <v>2051</v>
      </c>
      <c r="F23" s="307">
        <v>204348</v>
      </c>
      <c r="G23" s="295">
        <f t="shared" si="1"/>
        <v>1.0036799968680878E-2</v>
      </c>
      <c r="H23" s="310">
        <v>248</v>
      </c>
      <c r="I23" s="307">
        <v>13384</v>
      </c>
      <c r="J23" s="295">
        <f t="shared" si="8"/>
        <v>1.852958756724447E-2</v>
      </c>
      <c r="K23" s="310">
        <v>7</v>
      </c>
      <c r="L23" s="307">
        <v>128</v>
      </c>
      <c r="M23" s="295">
        <f t="shared" si="2"/>
        <v>5.46875E-2</v>
      </c>
      <c r="N23" s="310">
        <v>58</v>
      </c>
      <c r="O23" s="307">
        <v>753</v>
      </c>
      <c r="P23" s="295">
        <f t="shared" si="3"/>
        <v>7.702523240371846E-2</v>
      </c>
      <c r="Q23" s="310">
        <v>176</v>
      </c>
      <c r="R23" s="307">
        <v>2843</v>
      </c>
      <c r="S23" s="295">
        <f t="shared" si="7"/>
        <v>6.1906436862469223E-2</v>
      </c>
      <c r="T23" s="310">
        <f t="shared" si="4"/>
        <v>4045</v>
      </c>
      <c r="U23" s="307">
        <f t="shared" si="5"/>
        <v>342593</v>
      </c>
      <c r="V23" s="295">
        <f t="shared" si="6"/>
        <v>1.1807012986254826E-2</v>
      </c>
    </row>
    <row r="24" spans="1:26">
      <c r="A24" s="306">
        <v>2017</v>
      </c>
      <c r="B24" s="310">
        <v>683</v>
      </c>
      <c r="C24" s="307">
        <v>26775</v>
      </c>
      <c r="D24" s="295">
        <f t="shared" si="0"/>
        <v>2.5508870214752569E-2</v>
      </c>
      <c r="E24" s="310">
        <v>830</v>
      </c>
      <c r="F24" s="307">
        <v>39733</v>
      </c>
      <c r="G24" s="295">
        <f t="shared" si="1"/>
        <v>2.0889436991921074E-2</v>
      </c>
      <c r="H24" s="310">
        <v>44</v>
      </c>
      <c r="I24" s="307">
        <v>1007</v>
      </c>
      <c r="J24" s="295">
        <f t="shared" si="8"/>
        <v>4.3694141012909631E-2</v>
      </c>
      <c r="K24" s="310">
        <v>1</v>
      </c>
      <c r="L24" s="307">
        <v>25</v>
      </c>
      <c r="M24" s="295">
        <f t="shared" si="2"/>
        <v>0.04</v>
      </c>
      <c r="N24" s="310">
        <v>3</v>
      </c>
      <c r="O24" s="307">
        <v>20</v>
      </c>
      <c r="P24" s="295">
        <f t="shared" si="3"/>
        <v>0.15</v>
      </c>
      <c r="Q24" s="310">
        <v>22</v>
      </c>
      <c r="R24" s="307">
        <v>250</v>
      </c>
      <c r="S24" s="295">
        <f t="shared" si="7"/>
        <v>8.7999999999999995E-2</v>
      </c>
      <c r="T24" s="310">
        <f t="shared" si="4"/>
        <v>1583</v>
      </c>
      <c r="U24" s="307">
        <f t="shared" si="5"/>
        <v>67810</v>
      </c>
      <c r="V24" s="295">
        <f t="shared" si="6"/>
        <v>2.3344639433711841E-2</v>
      </c>
    </row>
    <row r="25" spans="1:26" ht="13.5" thickBot="1">
      <c r="A25" s="306">
        <v>2018</v>
      </c>
      <c r="B25" s="312">
        <v>61</v>
      </c>
      <c r="C25" s="311">
        <v>319</v>
      </c>
      <c r="D25" s="297">
        <f t="shared" si="0"/>
        <v>0.19122257053291536</v>
      </c>
      <c r="E25" s="312">
        <v>115</v>
      </c>
      <c r="F25" s="307">
        <v>443</v>
      </c>
      <c r="G25" s="297">
        <f t="shared" si="1"/>
        <v>0.2595936794582393</v>
      </c>
      <c r="H25" s="312">
        <v>6</v>
      </c>
      <c r="I25" s="311">
        <v>16</v>
      </c>
      <c r="J25" s="297">
        <f t="shared" si="8"/>
        <v>0.375</v>
      </c>
      <c r="K25" s="312">
        <v>1</v>
      </c>
      <c r="L25" s="311">
        <v>2</v>
      </c>
      <c r="M25" s="297">
        <f t="shared" si="2"/>
        <v>0.5</v>
      </c>
      <c r="N25" s="312">
        <v>0</v>
      </c>
      <c r="O25" s="311">
        <v>0</v>
      </c>
      <c r="P25" s="297" t="str">
        <f t="shared" si="3"/>
        <v>NA</v>
      </c>
      <c r="Q25" s="312">
        <v>0</v>
      </c>
      <c r="R25" s="311">
        <v>4</v>
      </c>
      <c r="S25" s="297">
        <f t="shared" si="7"/>
        <v>0</v>
      </c>
      <c r="T25" s="312">
        <f>SUM(Q25,N25,K25,H25,E25,B25)</f>
        <v>183</v>
      </c>
      <c r="U25" s="311">
        <f t="shared" si="5"/>
        <v>784</v>
      </c>
      <c r="V25" s="297">
        <f t="shared" si="6"/>
        <v>0.23341836734693877</v>
      </c>
    </row>
    <row r="26" spans="1:26" ht="13.5" thickBot="1">
      <c r="A26" s="271" t="s">
        <v>6</v>
      </c>
      <c r="B26" s="115">
        <f>SUM(B10:B25)</f>
        <v>88487</v>
      </c>
      <c r="C26" s="161">
        <f>SUM(C10:C25)</f>
        <v>1703622</v>
      </c>
      <c r="D26" s="42">
        <f>B26/C26</f>
        <v>5.1940512625453301E-2</v>
      </c>
      <c r="E26" s="115">
        <f>SUM(E10:E25)</f>
        <v>87520</v>
      </c>
      <c r="F26" s="161">
        <f>SUM(F10:F25)</f>
        <v>1806297</v>
      </c>
      <c r="G26" s="42">
        <f>E26/F26</f>
        <v>4.8452718462135516E-2</v>
      </c>
      <c r="H26" s="115">
        <f>SUM(H10:H25)</f>
        <v>5315</v>
      </c>
      <c r="I26" s="161">
        <f>SUM(I10:I25)</f>
        <v>88071</v>
      </c>
      <c r="J26" s="42">
        <f>H26/I26</f>
        <v>6.0349036572765156E-2</v>
      </c>
      <c r="K26" s="115">
        <f>SUM(K10:K25)</f>
        <v>589</v>
      </c>
      <c r="L26" s="161">
        <f>SUM(L10:L25)</f>
        <v>6068</v>
      </c>
      <c r="M26" s="42">
        <f>K26/L26</f>
        <v>9.7066578773895851E-2</v>
      </c>
      <c r="N26" s="115">
        <f>SUM(N10:N25)</f>
        <v>506</v>
      </c>
      <c r="O26" s="161">
        <f>SUM(O10:O25)</f>
        <v>5348</v>
      </c>
      <c r="P26" s="42">
        <f>N26/O26</f>
        <v>9.4614809274495143E-2</v>
      </c>
      <c r="Q26" s="115">
        <f>SUM(Q10:Q25)</f>
        <v>2933</v>
      </c>
      <c r="R26" s="161">
        <f>SUM(R10:R25)</f>
        <v>21406</v>
      </c>
      <c r="S26" s="42">
        <f>Q26/R26</f>
        <v>0.13701765860039242</v>
      </c>
      <c r="T26" s="115">
        <f>SUM(T10:T25)</f>
        <v>185350</v>
      </c>
      <c r="U26" s="161">
        <f>SUM(U10:U25)</f>
        <v>3630812</v>
      </c>
      <c r="V26" s="42">
        <f>T26/U26</f>
        <v>5.1049186793477599E-2</v>
      </c>
    </row>
    <row r="27" spans="1:26">
      <c r="A27" s="375"/>
      <c r="L27" s="392"/>
      <c r="M27" s="392"/>
      <c r="Q27" s="392"/>
      <c r="R27" s="392"/>
    </row>
    <row r="28" spans="1:26">
      <c r="T28" s="288"/>
      <c r="U28" s="288"/>
      <c r="V28" s="288"/>
      <c r="W28" s="288"/>
      <c r="X28" s="288"/>
      <c r="Y28" s="288"/>
    </row>
    <row r="29" spans="1:26">
      <c r="Z29" s="288"/>
    </row>
    <row r="30" spans="1:26">
      <c r="Z30" s="288"/>
    </row>
    <row r="31" spans="1:26">
      <c r="Z31" s="288"/>
    </row>
    <row r="32" spans="1:26">
      <c r="Z32" s="288"/>
    </row>
    <row r="33" spans="26:26">
      <c r="Z33" s="288"/>
    </row>
    <row r="34" spans="26:26">
      <c r="Z34" s="288"/>
    </row>
    <row r="35" spans="26:26">
      <c r="Z35" s="288"/>
    </row>
    <row r="36" spans="26:26">
      <c r="Z36" s="288"/>
    </row>
    <row r="37" spans="26:26">
      <c r="Z37" s="288"/>
    </row>
    <row r="38" spans="26:26">
      <c r="Z38" s="288"/>
    </row>
    <row r="39" spans="26:26">
      <c r="Z39" s="288"/>
    </row>
    <row r="40" spans="26:26">
      <c r="Z40" s="288"/>
    </row>
    <row r="41" spans="26:26">
      <c r="Z41" s="288"/>
    </row>
    <row r="42" spans="26:26">
      <c r="Z42" s="288"/>
    </row>
    <row r="43" spans="26:26">
      <c r="Z43" s="288"/>
    </row>
    <row r="44" spans="26:26">
      <c r="Z44" s="288"/>
    </row>
    <row r="45" spans="26:26">
      <c r="Z45" s="288"/>
    </row>
    <row r="46" spans="26:26">
      <c r="Z46" s="288"/>
    </row>
    <row r="47" spans="26:26">
      <c r="Z47" s="288"/>
    </row>
    <row r="48" spans="26:26">
      <c r="Z48" s="288"/>
    </row>
    <row r="49" spans="26:26">
      <c r="Z49" s="288"/>
    </row>
    <row r="50" spans="26:26">
      <c r="Z50" s="288"/>
    </row>
    <row r="51" spans="26:26">
      <c r="Z51" s="288"/>
    </row>
    <row r="52" spans="26:26">
      <c r="Z52" s="288"/>
    </row>
    <row r="53" spans="26:26">
      <c r="Z53" s="288"/>
    </row>
    <row r="54" spans="26:26">
      <c r="Z54" s="288"/>
    </row>
    <row r="55" spans="26:26">
      <c r="Z55" s="288"/>
    </row>
    <row r="56" spans="26:26">
      <c r="Z56" s="288"/>
    </row>
    <row r="57" spans="26:26">
      <c r="Z57" s="288"/>
    </row>
    <row r="58" spans="26:26">
      <c r="Z58" s="288"/>
    </row>
    <row r="59" spans="26:26">
      <c r="Z59" s="288"/>
    </row>
    <row r="60" spans="26:26">
      <c r="Z60" s="288"/>
    </row>
  </sheetData>
  <mergeCells count="9">
    <mergeCell ref="A4:V6"/>
    <mergeCell ref="A8:A9"/>
    <mergeCell ref="N8:P8"/>
    <mergeCell ref="Q8:S8"/>
    <mergeCell ref="T8:V8"/>
    <mergeCell ref="B8:D8"/>
    <mergeCell ref="E8:G8"/>
    <mergeCell ref="H8:J8"/>
    <mergeCell ref="K8:M8"/>
  </mergeCells>
  <phoneticPr fontId="0" type="noConversion"/>
  <pageMargins left="0.75" right="0.75" top="1" bottom="1" header="0.5" footer="0.5"/>
  <pageSetup scale="48" orientation="landscape" r:id="rId1"/>
  <headerFooter alignWithMargins="0">
    <oddFooter>&amp;C&amp;14B-&amp;P-4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4:P30"/>
  <sheetViews>
    <sheetView topLeftCell="A19" zoomScale="75" workbookViewId="0">
      <selection activeCell="B32" sqref="B32"/>
    </sheetView>
  </sheetViews>
  <sheetFormatPr defaultRowHeight="12.75"/>
  <cols>
    <col min="2" max="2" width="10.28515625" bestFit="1" customWidth="1"/>
    <col min="3" max="3" width="11.28515625" bestFit="1" customWidth="1"/>
    <col min="4" max="4" width="9.28515625" bestFit="1" customWidth="1"/>
    <col min="5" max="6" width="10.28515625" bestFit="1" customWidth="1"/>
    <col min="7" max="8" width="11.28515625" bestFit="1" customWidth="1"/>
    <col min="9" max="9" width="12.85546875" bestFit="1" customWidth="1"/>
    <col min="10" max="10" width="10.140625" customWidth="1"/>
    <col min="11" max="11" width="9.28515625" bestFit="1" customWidth="1"/>
    <col min="12" max="13" width="10.28515625" bestFit="1" customWidth="1"/>
    <col min="14" max="14" width="11.28515625" bestFit="1" customWidth="1"/>
    <col min="15" max="15" width="12.85546875" bestFit="1" customWidth="1"/>
    <col min="16" max="16" width="10.28515625" bestFit="1" customWidth="1"/>
  </cols>
  <sheetData>
    <row r="4" spans="1:16">
      <c r="A4" s="14"/>
      <c r="B4" s="578" t="s">
        <v>31</v>
      </c>
      <c r="C4" s="578"/>
      <c r="D4" s="578" t="s">
        <v>29</v>
      </c>
      <c r="E4" s="578"/>
      <c r="F4" s="578" t="s">
        <v>30</v>
      </c>
      <c r="G4" s="578"/>
      <c r="H4" s="578" t="s">
        <v>33</v>
      </c>
      <c r="I4" s="578"/>
      <c r="J4" s="578"/>
      <c r="K4" s="578" t="s">
        <v>34</v>
      </c>
      <c r="L4" s="578"/>
      <c r="M4" s="578"/>
      <c r="N4" s="578" t="s">
        <v>35</v>
      </c>
      <c r="O4" s="578"/>
      <c r="P4" s="578"/>
    </row>
    <row r="5" spans="1:16">
      <c r="A5" s="14"/>
      <c r="B5" s="15" t="s">
        <v>27</v>
      </c>
      <c r="C5" s="15" t="s">
        <v>28</v>
      </c>
      <c r="D5" s="15" t="s">
        <v>27</v>
      </c>
      <c r="E5" s="15" t="s">
        <v>28</v>
      </c>
      <c r="F5" s="15" t="s">
        <v>27</v>
      </c>
      <c r="G5" s="15" t="s">
        <v>28</v>
      </c>
      <c r="H5" s="15" t="s">
        <v>27</v>
      </c>
      <c r="I5" s="15" t="s">
        <v>28</v>
      </c>
      <c r="J5" s="15" t="s">
        <v>36</v>
      </c>
      <c r="K5" s="15" t="s">
        <v>27</v>
      </c>
      <c r="L5" s="15" t="s">
        <v>28</v>
      </c>
      <c r="M5" s="15" t="s">
        <v>36</v>
      </c>
      <c r="N5" s="15" t="s">
        <v>27</v>
      </c>
      <c r="O5" s="15" t="s">
        <v>28</v>
      </c>
      <c r="P5" s="26" t="s">
        <v>37</v>
      </c>
    </row>
    <row r="6" spans="1:16">
      <c r="A6" s="13">
        <v>1984</v>
      </c>
      <c r="B6" s="16" t="e">
        <f>#REF!</f>
        <v>#REF!</v>
      </c>
      <c r="C6" s="16" t="e">
        <f>#REF!</f>
        <v>#REF!</v>
      </c>
      <c r="D6" s="16" t="e">
        <f>#REF!</f>
        <v>#REF!</v>
      </c>
      <c r="E6" s="16" t="e">
        <f>#REF!</f>
        <v>#REF!</v>
      </c>
      <c r="F6" s="16"/>
      <c r="G6" s="16"/>
      <c r="H6" s="17" t="e">
        <f>B6+D6+F6</f>
        <v>#REF!</v>
      </c>
      <c r="I6" s="17" t="e">
        <f>C6+E6+G6</f>
        <v>#REF!</v>
      </c>
      <c r="J6" s="18" t="e">
        <f>H6/I6</f>
        <v>#REF!</v>
      </c>
      <c r="K6" s="16" t="e">
        <f>#REF!</f>
        <v>#REF!</v>
      </c>
      <c r="L6" s="16" t="e">
        <f>#REF!</f>
        <v>#REF!</v>
      </c>
      <c r="M6" s="18" t="e">
        <f t="shared" ref="M6:M17" si="0">K6/L6</f>
        <v>#REF!</v>
      </c>
      <c r="N6" s="17" t="e">
        <f t="shared" ref="N6:N17" si="1">H6+K6</f>
        <v>#REF!</v>
      </c>
      <c r="O6" s="17" t="e">
        <f t="shared" ref="O6:O17" si="2">I6+L6</f>
        <v>#REF!</v>
      </c>
      <c r="P6" s="18" t="e">
        <f t="shared" ref="P6:P17" si="3">N6/O6</f>
        <v>#REF!</v>
      </c>
    </row>
    <row r="7" spans="1:16">
      <c r="A7" s="13">
        <v>1985</v>
      </c>
      <c r="B7" s="16" t="e">
        <f>#REF!</f>
        <v>#REF!</v>
      </c>
      <c r="C7" s="16" t="e">
        <f>#REF!</f>
        <v>#REF!</v>
      </c>
      <c r="D7" s="16" t="e">
        <f>#REF!</f>
        <v>#REF!</v>
      </c>
      <c r="E7" s="16" t="e">
        <f>#REF!</f>
        <v>#REF!</v>
      </c>
      <c r="F7" s="16"/>
      <c r="G7" s="16"/>
      <c r="H7" s="17" t="e">
        <f t="shared" ref="H7:H17" si="4">B7+D7+F7</f>
        <v>#REF!</v>
      </c>
      <c r="I7" s="17" t="e">
        <f t="shared" ref="I7:I17" si="5">C7+E7+G7</f>
        <v>#REF!</v>
      </c>
      <c r="J7" s="18" t="e">
        <f t="shared" ref="J7:J17" si="6">H7/I7</f>
        <v>#REF!</v>
      </c>
      <c r="K7" s="16" t="e">
        <f>#REF!</f>
        <v>#REF!</v>
      </c>
      <c r="L7" s="16" t="e">
        <f>#REF!</f>
        <v>#REF!</v>
      </c>
      <c r="M7" s="18" t="e">
        <f t="shared" si="0"/>
        <v>#REF!</v>
      </c>
      <c r="N7" s="17" t="e">
        <f t="shared" si="1"/>
        <v>#REF!</v>
      </c>
      <c r="O7" s="17" t="e">
        <f t="shared" si="2"/>
        <v>#REF!</v>
      </c>
      <c r="P7" s="18" t="e">
        <f t="shared" si="3"/>
        <v>#REF!</v>
      </c>
    </row>
    <row r="8" spans="1:16">
      <c r="A8" s="13">
        <v>1986</v>
      </c>
      <c r="B8" s="16" t="e">
        <f>#REF!</f>
        <v>#REF!</v>
      </c>
      <c r="C8" s="16" t="e">
        <f>#REF!</f>
        <v>#REF!</v>
      </c>
      <c r="D8" s="16" t="e">
        <f>#REF!</f>
        <v>#REF!</v>
      </c>
      <c r="E8" s="16" t="e">
        <f>#REF!</f>
        <v>#REF!</v>
      </c>
      <c r="F8" s="16"/>
      <c r="G8" s="16"/>
      <c r="H8" s="17" t="e">
        <f t="shared" si="4"/>
        <v>#REF!</v>
      </c>
      <c r="I8" s="17" t="e">
        <f t="shared" si="5"/>
        <v>#REF!</v>
      </c>
      <c r="J8" s="18" t="e">
        <f t="shared" si="6"/>
        <v>#REF!</v>
      </c>
      <c r="K8" s="16" t="e">
        <f>#REF!</f>
        <v>#REF!</v>
      </c>
      <c r="L8" s="16" t="e">
        <f>#REF!</f>
        <v>#REF!</v>
      </c>
      <c r="M8" s="18" t="e">
        <f t="shared" si="0"/>
        <v>#REF!</v>
      </c>
      <c r="N8" s="17" t="e">
        <f t="shared" si="1"/>
        <v>#REF!</v>
      </c>
      <c r="O8" s="17" t="e">
        <f t="shared" si="2"/>
        <v>#REF!</v>
      </c>
      <c r="P8" s="18" t="e">
        <f t="shared" si="3"/>
        <v>#REF!</v>
      </c>
    </row>
    <row r="9" spans="1:16">
      <c r="A9" s="13">
        <v>1987</v>
      </c>
      <c r="B9" s="16" t="e">
        <f>#REF!</f>
        <v>#REF!</v>
      </c>
      <c r="C9" s="16" t="e">
        <f>#REF!</f>
        <v>#REF!</v>
      </c>
      <c r="D9" s="16" t="e">
        <f>#REF!</f>
        <v>#REF!</v>
      </c>
      <c r="E9" s="16" t="e">
        <f>#REF!</f>
        <v>#REF!</v>
      </c>
      <c r="F9" s="16"/>
      <c r="G9" s="16"/>
      <c r="H9" s="17" t="e">
        <f t="shared" si="4"/>
        <v>#REF!</v>
      </c>
      <c r="I9" s="17" t="e">
        <f t="shared" si="5"/>
        <v>#REF!</v>
      </c>
      <c r="J9" s="18" t="e">
        <f t="shared" si="6"/>
        <v>#REF!</v>
      </c>
      <c r="K9" s="16" t="e">
        <f>#REF!</f>
        <v>#REF!</v>
      </c>
      <c r="L9" s="16" t="e">
        <f>#REF!</f>
        <v>#REF!</v>
      </c>
      <c r="M9" s="18" t="e">
        <f t="shared" si="0"/>
        <v>#REF!</v>
      </c>
      <c r="N9" s="17" t="e">
        <f t="shared" si="1"/>
        <v>#REF!</v>
      </c>
      <c r="O9" s="17" t="e">
        <f t="shared" si="2"/>
        <v>#REF!</v>
      </c>
      <c r="P9" s="18" t="e">
        <f t="shared" si="3"/>
        <v>#REF!</v>
      </c>
    </row>
    <row r="10" spans="1:16">
      <c r="A10" s="13">
        <v>1988</v>
      </c>
      <c r="B10" s="16" t="e">
        <f>#REF!</f>
        <v>#REF!</v>
      </c>
      <c r="C10" s="16" t="e">
        <f>#REF!</f>
        <v>#REF!</v>
      </c>
      <c r="D10" s="16" t="e">
        <f>#REF!</f>
        <v>#REF!</v>
      </c>
      <c r="E10" s="16" t="e">
        <f>#REF!</f>
        <v>#REF!</v>
      </c>
      <c r="F10" s="16"/>
      <c r="G10" s="16"/>
      <c r="H10" s="17" t="e">
        <f t="shared" si="4"/>
        <v>#REF!</v>
      </c>
      <c r="I10" s="17" t="e">
        <f t="shared" si="5"/>
        <v>#REF!</v>
      </c>
      <c r="J10" s="18" t="e">
        <f t="shared" si="6"/>
        <v>#REF!</v>
      </c>
      <c r="K10" s="16" t="e">
        <f>#REF!</f>
        <v>#REF!</v>
      </c>
      <c r="L10" s="16" t="e">
        <f>#REF!</f>
        <v>#REF!</v>
      </c>
      <c r="M10" s="18" t="e">
        <f t="shared" si="0"/>
        <v>#REF!</v>
      </c>
      <c r="N10" s="17" t="e">
        <f t="shared" si="1"/>
        <v>#REF!</v>
      </c>
      <c r="O10" s="17" t="e">
        <f t="shared" si="2"/>
        <v>#REF!</v>
      </c>
      <c r="P10" s="18" t="e">
        <f t="shared" si="3"/>
        <v>#REF!</v>
      </c>
    </row>
    <row r="11" spans="1:16">
      <c r="A11" s="13">
        <v>1989</v>
      </c>
      <c r="B11" s="16" t="e">
        <f>#REF!</f>
        <v>#REF!</v>
      </c>
      <c r="C11" s="16" t="e">
        <f>#REF!</f>
        <v>#REF!</v>
      </c>
      <c r="D11" s="16" t="e">
        <f>#REF!</f>
        <v>#REF!</v>
      </c>
      <c r="E11" s="16" t="e">
        <f>#REF!</f>
        <v>#REF!</v>
      </c>
      <c r="F11" s="16"/>
      <c r="G11" s="16"/>
      <c r="H11" s="17" t="e">
        <f t="shared" si="4"/>
        <v>#REF!</v>
      </c>
      <c r="I11" s="17" t="e">
        <f t="shared" si="5"/>
        <v>#REF!</v>
      </c>
      <c r="J11" s="18" t="e">
        <f t="shared" si="6"/>
        <v>#REF!</v>
      </c>
      <c r="K11" s="16" t="e">
        <f>#REF!</f>
        <v>#REF!</v>
      </c>
      <c r="L11" s="16" t="e">
        <f>#REF!</f>
        <v>#REF!</v>
      </c>
      <c r="M11" s="18" t="e">
        <f t="shared" si="0"/>
        <v>#REF!</v>
      </c>
      <c r="N11" s="17" t="e">
        <f t="shared" si="1"/>
        <v>#REF!</v>
      </c>
      <c r="O11" s="17" t="e">
        <f t="shared" si="2"/>
        <v>#REF!</v>
      </c>
      <c r="P11" s="18" t="e">
        <f t="shared" si="3"/>
        <v>#REF!</v>
      </c>
    </row>
    <row r="12" spans="1:16">
      <c r="A12" s="13">
        <v>1990</v>
      </c>
      <c r="B12" s="16" t="e">
        <f>#REF!</f>
        <v>#REF!</v>
      </c>
      <c r="C12" s="16" t="e">
        <f>#REF!</f>
        <v>#REF!</v>
      </c>
      <c r="D12" s="16" t="e">
        <f>#REF!</f>
        <v>#REF!</v>
      </c>
      <c r="E12" s="16" t="e">
        <f>#REF!</f>
        <v>#REF!</v>
      </c>
      <c r="F12" s="16"/>
      <c r="G12" s="16"/>
      <c r="H12" s="17" t="e">
        <f t="shared" si="4"/>
        <v>#REF!</v>
      </c>
      <c r="I12" s="17" t="e">
        <f t="shared" si="5"/>
        <v>#REF!</v>
      </c>
      <c r="J12" s="18" t="e">
        <f t="shared" si="6"/>
        <v>#REF!</v>
      </c>
      <c r="K12" s="16" t="e">
        <f>#REF!</f>
        <v>#REF!</v>
      </c>
      <c r="L12" s="16" t="e">
        <f>#REF!</f>
        <v>#REF!</v>
      </c>
      <c r="M12" s="18" t="e">
        <f t="shared" si="0"/>
        <v>#REF!</v>
      </c>
      <c r="N12" s="17" t="e">
        <f t="shared" si="1"/>
        <v>#REF!</v>
      </c>
      <c r="O12" s="17" t="e">
        <f t="shared" si="2"/>
        <v>#REF!</v>
      </c>
      <c r="P12" s="18" t="e">
        <f t="shared" si="3"/>
        <v>#REF!</v>
      </c>
    </row>
    <row r="13" spans="1:16">
      <c r="A13" s="13">
        <v>1991</v>
      </c>
      <c r="B13" s="16" t="e">
        <f>#REF!</f>
        <v>#REF!</v>
      </c>
      <c r="C13" s="16" t="e">
        <f>#REF!</f>
        <v>#REF!</v>
      </c>
      <c r="D13" s="16" t="e">
        <f>#REF!</f>
        <v>#REF!</v>
      </c>
      <c r="E13" s="16" t="e">
        <f>#REF!</f>
        <v>#REF!</v>
      </c>
      <c r="F13" s="16"/>
      <c r="G13" s="16"/>
      <c r="H13" s="17" t="e">
        <f t="shared" si="4"/>
        <v>#REF!</v>
      </c>
      <c r="I13" s="17" t="e">
        <f t="shared" si="5"/>
        <v>#REF!</v>
      </c>
      <c r="J13" s="18" t="e">
        <f t="shared" si="6"/>
        <v>#REF!</v>
      </c>
      <c r="K13" s="16" t="e">
        <f>#REF!</f>
        <v>#REF!</v>
      </c>
      <c r="L13" s="16" t="e">
        <f>#REF!</f>
        <v>#REF!</v>
      </c>
      <c r="M13" s="18" t="e">
        <f t="shared" si="0"/>
        <v>#REF!</v>
      </c>
      <c r="N13" s="17" t="e">
        <f t="shared" si="1"/>
        <v>#REF!</v>
      </c>
      <c r="O13" s="17" t="e">
        <f t="shared" si="2"/>
        <v>#REF!</v>
      </c>
      <c r="P13" s="18" t="e">
        <f t="shared" si="3"/>
        <v>#REF!</v>
      </c>
    </row>
    <row r="14" spans="1:16">
      <c r="A14" s="13">
        <v>1992</v>
      </c>
      <c r="B14" s="16" t="e">
        <f>#REF!</f>
        <v>#REF!</v>
      </c>
      <c r="C14" s="16" t="e">
        <f>#REF!</f>
        <v>#REF!</v>
      </c>
      <c r="D14" s="16" t="e">
        <f>#REF!</f>
        <v>#REF!</v>
      </c>
      <c r="E14" s="16" t="e">
        <f>#REF!</f>
        <v>#REF!</v>
      </c>
      <c r="F14" s="16"/>
      <c r="G14" s="16"/>
      <c r="H14" s="17" t="e">
        <f t="shared" si="4"/>
        <v>#REF!</v>
      </c>
      <c r="I14" s="17" t="e">
        <f t="shared" si="5"/>
        <v>#REF!</v>
      </c>
      <c r="J14" s="18" t="e">
        <f t="shared" si="6"/>
        <v>#REF!</v>
      </c>
      <c r="K14" s="16" t="e">
        <f>#REF!</f>
        <v>#REF!</v>
      </c>
      <c r="L14" s="16" t="e">
        <f>#REF!</f>
        <v>#REF!</v>
      </c>
      <c r="M14" s="18" t="e">
        <f t="shared" si="0"/>
        <v>#REF!</v>
      </c>
      <c r="N14" s="17" t="e">
        <f t="shared" si="1"/>
        <v>#REF!</v>
      </c>
      <c r="O14" s="17" t="e">
        <f t="shared" si="2"/>
        <v>#REF!</v>
      </c>
      <c r="P14" s="18" t="e">
        <f t="shared" si="3"/>
        <v>#REF!</v>
      </c>
    </row>
    <row r="15" spans="1:16">
      <c r="A15" s="13">
        <v>1993</v>
      </c>
      <c r="B15" s="16" t="e">
        <f>#REF!</f>
        <v>#REF!</v>
      </c>
      <c r="C15" s="16" t="e">
        <f>#REF!</f>
        <v>#REF!</v>
      </c>
      <c r="D15" s="16" t="e">
        <f>#REF!</f>
        <v>#REF!</v>
      </c>
      <c r="E15" s="16" t="e">
        <f>#REF!</f>
        <v>#REF!</v>
      </c>
      <c r="F15" s="16"/>
      <c r="G15" s="16"/>
      <c r="H15" s="17" t="e">
        <f t="shared" si="4"/>
        <v>#REF!</v>
      </c>
      <c r="I15" s="17" t="e">
        <f t="shared" si="5"/>
        <v>#REF!</v>
      </c>
      <c r="J15" s="18" t="e">
        <f t="shared" si="6"/>
        <v>#REF!</v>
      </c>
      <c r="K15" s="16" t="e">
        <f>#REF!</f>
        <v>#REF!</v>
      </c>
      <c r="L15" s="16" t="e">
        <f>#REF!</f>
        <v>#REF!</v>
      </c>
      <c r="M15" s="18" t="e">
        <f t="shared" si="0"/>
        <v>#REF!</v>
      </c>
      <c r="N15" s="17" t="e">
        <f t="shared" si="1"/>
        <v>#REF!</v>
      </c>
      <c r="O15" s="17" t="e">
        <f t="shared" si="2"/>
        <v>#REF!</v>
      </c>
      <c r="P15" s="18" t="e">
        <f t="shared" si="3"/>
        <v>#REF!</v>
      </c>
    </row>
    <row r="16" spans="1:16">
      <c r="A16" s="13">
        <v>1994</v>
      </c>
      <c r="B16" s="16" t="e">
        <f>#REF!</f>
        <v>#REF!</v>
      </c>
      <c r="C16" s="16" t="e">
        <f>#REF!</f>
        <v>#REF!</v>
      </c>
      <c r="D16" s="16" t="e">
        <f>#REF!</f>
        <v>#REF!</v>
      </c>
      <c r="E16" s="16" t="e">
        <f>#REF!</f>
        <v>#REF!</v>
      </c>
      <c r="F16" s="16"/>
      <c r="G16" s="16"/>
      <c r="H16" s="17" t="e">
        <f t="shared" si="4"/>
        <v>#REF!</v>
      </c>
      <c r="I16" s="17" t="e">
        <f t="shared" si="5"/>
        <v>#REF!</v>
      </c>
      <c r="J16" s="18" t="e">
        <f t="shared" si="6"/>
        <v>#REF!</v>
      </c>
      <c r="K16" s="16" t="e">
        <f>#REF!</f>
        <v>#REF!</v>
      </c>
      <c r="L16" s="16" t="e">
        <f>#REF!</f>
        <v>#REF!</v>
      </c>
      <c r="M16" s="18" t="e">
        <f t="shared" si="0"/>
        <v>#REF!</v>
      </c>
      <c r="N16" s="17" t="e">
        <f t="shared" si="1"/>
        <v>#REF!</v>
      </c>
      <c r="O16" s="17" t="e">
        <f t="shared" si="2"/>
        <v>#REF!</v>
      </c>
      <c r="P16" s="18" t="e">
        <f t="shared" si="3"/>
        <v>#REF!</v>
      </c>
    </row>
    <row r="17" spans="1:16">
      <c r="A17" s="13">
        <v>1995</v>
      </c>
      <c r="B17" s="16" t="e">
        <f>#REF!</f>
        <v>#REF!</v>
      </c>
      <c r="C17" s="16" t="e">
        <f>#REF!</f>
        <v>#REF!</v>
      </c>
      <c r="D17" s="16" t="e">
        <f>#REF!</f>
        <v>#REF!</v>
      </c>
      <c r="E17" s="16" t="e">
        <f>#REF!</f>
        <v>#REF!</v>
      </c>
      <c r="F17" s="16"/>
      <c r="G17" s="16"/>
      <c r="H17" s="17" t="e">
        <f t="shared" si="4"/>
        <v>#REF!</v>
      </c>
      <c r="I17" s="17" t="e">
        <f t="shared" si="5"/>
        <v>#REF!</v>
      </c>
      <c r="J17" s="18" t="e">
        <f t="shared" si="6"/>
        <v>#REF!</v>
      </c>
      <c r="K17" s="16" t="e">
        <f>#REF!</f>
        <v>#REF!</v>
      </c>
      <c r="L17" s="16" t="e">
        <f>#REF!</f>
        <v>#REF!</v>
      </c>
      <c r="M17" s="18" t="e">
        <f t="shared" si="0"/>
        <v>#REF!</v>
      </c>
      <c r="N17" s="17" t="e">
        <f t="shared" si="1"/>
        <v>#REF!</v>
      </c>
      <c r="O17" s="17" t="e">
        <f t="shared" si="2"/>
        <v>#REF!</v>
      </c>
      <c r="P17" s="18" t="e">
        <f t="shared" si="3"/>
        <v>#REF!</v>
      </c>
    </row>
    <row r="18" spans="1:16">
      <c r="A18" s="19" t="s">
        <v>26</v>
      </c>
      <c r="B18" s="20" t="e">
        <f>SUM(#REF!)</f>
        <v>#REF!</v>
      </c>
      <c r="C18" s="20" t="e">
        <f>SUM(#REF!)</f>
        <v>#REF!</v>
      </c>
      <c r="D18" s="20" t="e">
        <f>SUM(#REF!)</f>
        <v>#REF!</v>
      </c>
      <c r="E18" s="20" t="e">
        <f>SUM(#REF!)</f>
        <v>#REF!</v>
      </c>
      <c r="F18" s="20">
        <v>0</v>
      </c>
      <c r="G18" s="20">
        <v>0</v>
      </c>
      <c r="H18" s="20" t="e">
        <f>B18+D18+F18</f>
        <v>#REF!</v>
      </c>
      <c r="I18" s="20" t="e">
        <f>C18+E18+G18</f>
        <v>#REF!</v>
      </c>
      <c r="J18" s="21" t="e">
        <f>H18/I18</f>
        <v>#REF!</v>
      </c>
      <c r="K18" s="20" t="e">
        <f>SUM(#REF!)</f>
        <v>#REF!</v>
      </c>
      <c r="L18" s="20" t="e">
        <f>SUM(#REF!)</f>
        <v>#REF!</v>
      </c>
      <c r="M18" s="21" t="e">
        <f>K18/L18</f>
        <v>#REF!</v>
      </c>
      <c r="N18" s="20" t="e">
        <f>H18+K18</f>
        <v>#REF!</v>
      </c>
      <c r="O18" s="20" t="e">
        <f>I18+L18</f>
        <v>#REF!</v>
      </c>
      <c r="P18" s="21" t="e">
        <f>N18/O18</f>
        <v>#REF!</v>
      </c>
    </row>
    <row r="19" spans="1:16" s="3" customFormat="1">
      <c r="A19" s="13">
        <v>1996</v>
      </c>
      <c r="B19" s="22" t="e">
        <f>#REF!</f>
        <v>#REF!</v>
      </c>
      <c r="C19" s="22" t="e">
        <f>#REF!</f>
        <v>#REF!</v>
      </c>
      <c r="D19" s="22" t="e">
        <f>#REF!</f>
        <v>#REF!</v>
      </c>
      <c r="E19" s="22" t="e">
        <f>#REF!</f>
        <v>#REF!</v>
      </c>
      <c r="F19" s="22" t="e">
        <f>#REF!</f>
        <v>#REF!</v>
      </c>
      <c r="G19" s="22" t="e">
        <f>#REF!</f>
        <v>#REF!</v>
      </c>
      <c r="H19" s="17" t="e">
        <f t="shared" ref="H19:H28" si="7">B19+D19+F19</f>
        <v>#REF!</v>
      </c>
      <c r="I19" s="17" t="e">
        <f t="shared" ref="I19:I28" si="8">C19+E19+G19</f>
        <v>#REF!</v>
      </c>
      <c r="J19" s="18" t="e">
        <f t="shared" ref="J19:J28" si="9">H19/I19</f>
        <v>#REF!</v>
      </c>
      <c r="K19" s="22" t="e">
        <f>#REF!</f>
        <v>#REF!</v>
      </c>
      <c r="L19" s="22" t="e">
        <f>#REF!</f>
        <v>#REF!</v>
      </c>
      <c r="M19" s="18" t="e">
        <f t="shared" ref="M19:M28" si="10">K19/L19</f>
        <v>#REF!</v>
      </c>
      <c r="N19" s="17" t="e">
        <f t="shared" ref="N19:N28" si="11">H19+K19</f>
        <v>#REF!</v>
      </c>
      <c r="O19" s="17" t="e">
        <f t="shared" ref="O19:O28" si="12">I19+L19</f>
        <v>#REF!</v>
      </c>
      <c r="P19" s="18" t="e">
        <f t="shared" ref="P19:P28" si="13">N19/O19</f>
        <v>#REF!</v>
      </c>
    </row>
    <row r="20" spans="1:16" s="3" customFormat="1">
      <c r="A20" s="13">
        <v>1997</v>
      </c>
      <c r="B20" s="22" t="e">
        <f>#REF!</f>
        <v>#REF!</v>
      </c>
      <c r="C20" s="22" t="e">
        <f>#REF!</f>
        <v>#REF!</v>
      </c>
      <c r="D20" s="22" t="e">
        <f>#REF!</f>
        <v>#REF!</v>
      </c>
      <c r="E20" s="22" t="e">
        <f>#REF!</f>
        <v>#REF!</v>
      </c>
      <c r="F20" s="22" t="e">
        <f>#REF!</f>
        <v>#REF!</v>
      </c>
      <c r="G20" s="22" t="e">
        <f>#REF!</f>
        <v>#REF!</v>
      </c>
      <c r="H20" s="17" t="e">
        <f t="shared" si="7"/>
        <v>#REF!</v>
      </c>
      <c r="I20" s="17" t="e">
        <f t="shared" si="8"/>
        <v>#REF!</v>
      </c>
      <c r="J20" s="18" t="e">
        <f t="shared" si="9"/>
        <v>#REF!</v>
      </c>
      <c r="K20" s="22" t="e">
        <f>#REF!</f>
        <v>#REF!</v>
      </c>
      <c r="L20" s="22" t="e">
        <f>#REF!</f>
        <v>#REF!</v>
      </c>
      <c r="M20" s="18" t="e">
        <f t="shared" si="10"/>
        <v>#REF!</v>
      </c>
      <c r="N20" s="17" t="e">
        <f t="shared" si="11"/>
        <v>#REF!</v>
      </c>
      <c r="O20" s="17" t="e">
        <f t="shared" si="12"/>
        <v>#REF!</v>
      </c>
      <c r="P20" s="18" t="e">
        <f t="shared" si="13"/>
        <v>#REF!</v>
      </c>
    </row>
    <row r="21" spans="1:16" s="3" customFormat="1">
      <c r="A21" s="13">
        <v>1998</v>
      </c>
      <c r="B21" s="22" t="e">
        <f>#REF!</f>
        <v>#REF!</v>
      </c>
      <c r="C21" s="22" t="e">
        <f>#REF!</f>
        <v>#REF!</v>
      </c>
      <c r="D21" s="22" t="e">
        <f>#REF!</f>
        <v>#REF!</v>
      </c>
      <c r="E21" s="22" t="e">
        <f>#REF!</f>
        <v>#REF!</v>
      </c>
      <c r="F21" s="22" t="e">
        <f>#REF!</f>
        <v>#REF!</v>
      </c>
      <c r="G21" s="22" t="e">
        <f>#REF!</f>
        <v>#REF!</v>
      </c>
      <c r="H21" s="17" t="e">
        <f t="shared" si="7"/>
        <v>#REF!</v>
      </c>
      <c r="I21" s="17" t="e">
        <f t="shared" si="8"/>
        <v>#REF!</v>
      </c>
      <c r="J21" s="18" t="e">
        <f t="shared" si="9"/>
        <v>#REF!</v>
      </c>
      <c r="K21" s="22" t="e">
        <f>#REF!</f>
        <v>#REF!</v>
      </c>
      <c r="L21" s="22" t="e">
        <f>#REF!</f>
        <v>#REF!</v>
      </c>
      <c r="M21" s="18" t="e">
        <f t="shared" si="10"/>
        <v>#REF!</v>
      </c>
      <c r="N21" s="17" t="e">
        <f t="shared" si="11"/>
        <v>#REF!</v>
      </c>
      <c r="O21" s="17" t="e">
        <f t="shared" si="12"/>
        <v>#REF!</v>
      </c>
      <c r="P21" s="18" t="e">
        <f t="shared" si="13"/>
        <v>#REF!</v>
      </c>
    </row>
    <row r="22" spans="1:16" s="3" customFormat="1">
      <c r="A22" s="13">
        <v>1999</v>
      </c>
      <c r="B22" s="22" t="e">
        <f>#REF!</f>
        <v>#REF!</v>
      </c>
      <c r="C22" s="22" t="e">
        <f>#REF!</f>
        <v>#REF!</v>
      </c>
      <c r="D22" s="22" t="e">
        <f>#REF!</f>
        <v>#REF!</v>
      </c>
      <c r="E22" s="22" t="e">
        <f>#REF!</f>
        <v>#REF!</v>
      </c>
      <c r="F22" s="22" t="e">
        <f>#REF!</f>
        <v>#REF!</v>
      </c>
      <c r="G22" s="22" t="e">
        <f>#REF!</f>
        <v>#REF!</v>
      </c>
      <c r="H22" s="17" t="e">
        <f t="shared" si="7"/>
        <v>#REF!</v>
      </c>
      <c r="I22" s="17" t="e">
        <f t="shared" si="8"/>
        <v>#REF!</v>
      </c>
      <c r="J22" s="18" t="e">
        <f t="shared" si="9"/>
        <v>#REF!</v>
      </c>
      <c r="K22" s="22" t="e">
        <f>#REF!</f>
        <v>#REF!</v>
      </c>
      <c r="L22" s="22" t="e">
        <f>#REF!</f>
        <v>#REF!</v>
      </c>
      <c r="M22" s="18" t="e">
        <f t="shared" si="10"/>
        <v>#REF!</v>
      </c>
      <c r="N22" s="17" t="e">
        <f t="shared" si="11"/>
        <v>#REF!</v>
      </c>
      <c r="O22" s="17" t="e">
        <f t="shared" si="12"/>
        <v>#REF!</v>
      </c>
      <c r="P22" s="18" t="e">
        <f t="shared" si="13"/>
        <v>#REF!</v>
      </c>
    </row>
    <row r="23" spans="1:16" s="3" customFormat="1">
      <c r="A23" s="13">
        <v>2000</v>
      </c>
      <c r="B23" s="22" t="e">
        <f>#REF!</f>
        <v>#REF!</v>
      </c>
      <c r="C23" s="22" t="e">
        <f>#REF!</f>
        <v>#REF!</v>
      </c>
      <c r="D23" s="22" t="e">
        <f>#REF!</f>
        <v>#REF!</v>
      </c>
      <c r="E23" s="22" t="e">
        <f>#REF!</f>
        <v>#REF!</v>
      </c>
      <c r="F23" s="22" t="e">
        <f>#REF!</f>
        <v>#REF!</v>
      </c>
      <c r="G23" s="22" t="e">
        <f>#REF!</f>
        <v>#REF!</v>
      </c>
      <c r="H23" s="17" t="e">
        <f t="shared" si="7"/>
        <v>#REF!</v>
      </c>
      <c r="I23" s="17" t="e">
        <f t="shared" si="8"/>
        <v>#REF!</v>
      </c>
      <c r="J23" s="18" t="e">
        <f t="shared" si="9"/>
        <v>#REF!</v>
      </c>
      <c r="K23" s="22" t="e">
        <f>#REF!</f>
        <v>#REF!</v>
      </c>
      <c r="L23" s="22" t="e">
        <f>#REF!</f>
        <v>#REF!</v>
      </c>
      <c r="M23" s="18" t="e">
        <f t="shared" si="10"/>
        <v>#REF!</v>
      </c>
      <c r="N23" s="17" t="e">
        <f t="shared" si="11"/>
        <v>#REF!</v>
      </c>
      <c r="O23" s="17" t="e">
        <f t="shared" si="12"/>
        <v>#REF!</v>
      </c>
      <c r="P23" s="18" t="e">
        <f t="shared" si="13"/>
        <v>#REF!</v>
      </c>
    </row>
    <row r="24" spans="1:16" s="3" customFormat="1">
      <c r="A24" s="13">
        <v>2001</v>
      </c>
      <c r="B24" s="22" t="e">
        <f>#REF!</f>
        <v>#REF!</v>
      </c>
      <c r="C24" s="22" t="e">
        <f>#REF!</f>
        <v>#REF!</v>
      </c>
      <c r="D24" s="22" t="e">
        <f>#REF!</f>
        <v>#REF!</v>
      </c>
      <c r="E24" s="22" t="e">
        <f>#REF!</f>
        <v>#REF!</v>
      </c>
      <c r="F24" s="22" t="e">
        <f>#REF!</f>
        <v>#REF!</v>
      </c>
      <c r="G24" s="22" t="e">
        <f>#REF!</f>
        <v>#REF!</v>
      </c>
      <c r="H24" s="17" t="e">
        <f t="shared" si="7"/>
        <v>#REF!</v>
      </c>
      <c r="I24" s="17" t="e">
        <f t="shared" si="8"/>
        <v>#REF!</v>
      </c>
      <c r="J24" s="18" t="e">
        <f t="shared" si="9"/>
        <v>#REF!</v>
      </c>
      <c r="K24" s="22" t="e">
        <f>#REF!</f>
        <v>#REF!</v>
      </c>
      <c r="L24" s="22" t="e">
        <f>#REF!</f>
        <v>#REF!</v>
      </c>
      <c r="M24" s="18" t="e">
        <f t="shared" si="10"/>
        <v>#REF!</v>
      </c>
      <c r="N24" s="17" t="e">
        <f t="shared" si="11"/>
        <v>#REF!</v>
      </c>
      <c r="O24" s="17" t="e">
        <f t="shared" si="12"/>
        <v>#REF!</v>
      </c>
      <c r="P24" s="18" t="e">
        <f t="shared" si="13"/>
        <v>#REF!</v>
      </c>
    </row>
    <row r="25" spans="1:16" s="3" customFormat="1">
      <c r="A25" s="13">
        <v>2002</v>
      </c>
      <c r="B25" s="22" t="e">
        <f>#REF!</f>
        <v>#REF!</v>
      </c>
      <c r="C25" s="22" t="e">
        <f>#REF!</f>
        <v>#REF!</v>
      </c>
      <c r="D25" s="22" t="e">
        <f>#REF!</f>
        <v>#REF!</v>
      </c>
      <c r="E25" s="22" t="e">
        <f>#REF!</f>
        <v>#REF!</v>
      </c>
      <c r="F25" s="22" t="e">
        <f>#REF!</f>
        <v>#REF!</v>
      </c>
      <c r="G25" s="22" t="e">
        <f>#REF!</f>
        <v>#REF!</v>
      </c>
      <c r="H25" s="17" t="e">
        <f t="shared" si="7"/>
        <v>#REF!</v>
      </c>
      <c r="I25" s="17" t="e">
        <f t="shared" si="8"/>
        <v>#REF!</v>
      </c>
      <c r="J25" s="18" t="e">
        <f t="shared" si="9"/>
        <v>#REF!</v>
      </c>
      <c r="K25" s="22" t="e">
        <f>#REF!</f>
        <v>#REF!</v>
      </c>
      <c r="L25" s="22" t="e">
        <f>#REF!</f>
        <v>#REF!</v>
      </c>
      <c r="M25" s="18" t="e">
        <f t="shared" si="10"/>
        <v>#REF!</v>
      </c>
      <c r="N25" s="17" t="e">
        <f t="shared" si="11"/>
        <v>#REF!</v>
      </c>
      <c r="O25" s="17" t="e">
        <f t="shared" si="12"/>
        <v>#REF!</v>
      </c>
      <c r="P25" s="18" t="e">
        <f t="shared" si="13"/>
        <v>#REF!</v>
      </c>
    </row>
    <row r="26" spans="1:16" s="3" customFormat="1">
      <c r="A26" s="13">
        <v>2003</v>
      </c>
      <c r="B26" s="22" t="e">
        <f>#REF!</f>
        <v>#REF!</v>
      </c>
      <c r="C26" s="22" t="e">
        <f>#REF!</f>
        <v>#REF!</v>
      </c>
      <c r="D26" s="22" t="e">
        <f>#REF!</f>
        <v>#REF!</v>
      </c>
      <c r="E26" s="22" t="e">
        <f>#REF!</f>
        <v>#REF!</v>
      </c>
      <c r="F26" s="22" t="e">
        <f>#REF!</f>
        <v>#REF!</v>
      </c>
      <c r="G26" s="22" t="e">
        <f>#REF!</f>
        <v>#REF!</v>
      </c>
      <c r="H26" s="17" t="e">
        <f t="shared" si="7"/>
        <v>#REF!</v>
      </c>
      <c r="I26" s="17" t="e">
        <f t="shared" si="8"/>
        <v>#REF!</v>
      </c>
      <c r="J26" s="18" t="e">
        <f t="shared" si="9"/>
        <v>#REF!</v>
      </c>
      <c r="K26" s="22" t="e">
        <f>#REF!</f>
        <v>#REF!</v>
      </c>
      <c r="L26" s="22" t="e">
        <f>#REF!</f>
        <v>#REF!</v>
      </c>
      <c r="M26" s="18" t="e">
        <f t="shared" si="10"/>
        <v>#REF!</v>
      </c>
      <c r="N26" s="17" t="e">
        <f t="shared" si="11"/>
        <v>#REF!</v>
      </c>
      <c r="O26" s="17" t="e">
        <f t="shared" si="12"/>
        <v>#REF!</v>
      </c>
      <c r="P26" s="18" t="e">
        <f t="shared" si="13"/>
        <v>#REF!</v>
      </c>
    </row>
    <row r="27" spans="1:16" s="3" customFormat="1">
      <c r="A27" s="13">
        <v>2004</v>
      </c>
      <c r="B27" s="22" t="e">
        <f>#REF!</f>
        <v>#REF!</v>
      </c>
      <c r="C27" s="22" t="e">
        <f>#REF!</f>
        <v>#REF!</v>
      </c>
      <c r="D27" s="22" t="e">
        <f>#REF!</f>
        <v>#REF!</v>
      </c>
      <c r="E27" s="22" t="e">
        <f>#REF!</f>
        <v>#REF!</v>
      </c>
      <c r="F27" s="22" t="e">
        <f>#REF!</f>
        <v>#REF!</v>
      </c>
      <c r="G27" s="22" t="e">
        <f>#REF!</f>
        <v>#REF!</v>
      </c>
      <c r="H27" s="17" t="e">
        <f t="shared" si="7"/>
        <v>#REF!</v>
      </c>
      <c r="I27" s="17" t="e">
        <f t="shared" si="8"/>
        <v>#REF!</v>
      </c>
      <c r="J27" s="18" t="e">
        <f t="shared" si="9"/>
        <v>#REF!</v>
      </c>
      <c r="K27" s="22" t="e">
        <f>#REF!</f>
        <v>#REF!</v>
      </c>
      <c r="L27" s="22" t="e">
        <f>#REF!</f>
        <v>#REF!</v>
      </c>
      <c r="M27" s="18" t="e">
        <f t="shared" si="10"/>
        <v>#REF!</v>
      </c>
      <c r="N27" s="17" t="e">
        <f t="shared" si="11"/>
        <v>#REF!</v>
      </c>
      <c r="O27" s="17" t="e">
        <f t="shared" si="12"/>
        <v>#REF!</v>
      </c>
      <c r="P27" s="18" t="e">
        <f t="shared" si="13"/>
        <v>#REF!</v>
      </c>
    </row>
    <row r="28" spans="1:16" s="3" customFormat="1">
      <c r="A28" s="13">
        <v>2005</v>
      </c>
      <c r="B28" s="22" t="e">
        <f>#REF!</f>
        <v>#REF!</v>
      </c>
      <c r="C28" s="22" t="e">
        <f>#REF!</f>
        <v>#REF!</v>
      </c>
      <c r="D28" s="22" t="e">
        <f>#REF!</f>
        <v>#REF!</v>
      </c>
      <c r="E28" s="22" t="e">
        <f>#REF!</f>
        <v>#REF!</v>
      </c>
      <c r="F28" s="22" t="e">
        <f>#REF!</f>
        <v>#REF!</v>
      </c>
      <c r="G28" s="22" t="e">
        <f>#REF!</f>
        <v>#REF!</v>
      </c>
      <c r="H28" s="17" t="e">
        <f t="shared" si="7"/>
        <v>#REF!</v>
      </c>
      <c r="I28" s="17" t="e">
        <f t="shared" si="8"/>
        <v>#REF!</v>
      </c>
      <c r="J28" s="18" t="e">
        <f t="shared" si="9"/>
        <v>#REF!</v>
      </c>
      <c r="K28" s="22" t="e">
        <f>#REF!</f>
        <v>#REF!</v>
      </c>
      <c r="L28" s="22" t="e">
        <f>#REF!</f>
        <v>#REF!</v>
      </c>
      <c r="M28" s="18" t="e">
        <f t="shared" si="10"/>
        <v>#REF!</v>
      </c>
      <c r="N28" s="17" t="e">
        <f t="shared" si="11"/>
        <v>#REF!</v>
      </c>
      <c r="O28" s="17" t="e">
        <f t="shared" si="12"/>
        <v>#REF!</v>
      </c>
      <c r="P28" s="18" t="e">
        <f t="shared" si="13"/>
        <v>#REF!</v>
      </c>
    </row>
    <row r="29" spans="1:16">
      <c r="A29" s="19" t="s">
        <v>32</v>
      </c>
      <c r="B29" s="20" t="e">
        <f>SUM(#REF!)</f>
        <v>#REF!</v>
      </c>
      <c r="C29" s="20" t="e">
        <f>SUM(#REF!)</f>
        <v>#REF!</v>
      </c>
      <c r="D29" s="20" t="e">
        <f>SUM(#REF!)</f>
        <v>#REF!</v>
      </c>
      <c r="E29" s="20" t="e">
        <f>SUM(#REF!)</f>
        <v>#REF!</v>
      </c>
      <c r="F29" s="20" t="e">
        <f>SUM(#REF!)</f>
        <v>#REF!</v>
      </c>
      <c r="G29" s="20" t="e">
        <f>SUM(#REF!)</f>
        <v>#REF!</v>
      </c>
      <c r="H29" s="20" t="e">
        <f>B29+D29+F29</f>
        <v>#REF!</v>
      </c>
      <c r="I29" s="20" t="e">
        <f>C29+E29+G29</f>
        <v>#REF!</v>
      </c>
      <c r="J29" s="21" t="e">
        <f>H29/I29</f>
        <v>#REF!</v>
      </c>
      <c r="K29" s="20" t="e">
        <f>SUM(#REF!)</f>
        <v>#REF!</v>
      </c>
      <c r="L29" s="20" t="e">
        <f>SUM(#REF!)</f>
        <v>#REF!</v>
      </c>
      <c r="M29" s="21" t="e">
        <f>K29/L29</f>
        <v>#REF!</v>
      </c>
      <c r="N29" s="20" t="e">
        <f>H29+K29</f>
        <v>#REF!</v>
      </c>
      <c r="O29" s="20" t="e">
        <f>I29+L29</f>
        <v>#REF!</v>
      </c>
      <c r="P29" s="21" t="e">
        <f>N29/O29</f>
        <v>#REF!</v>
      </c>
    </row>
    <row r="30" spans="1:16">
      <c r="A30" s="25" t="s">
        <v>35</v>
      </c>
      <c r="B30" s="23" t="e">
        <f t="shared" ref="B30:G30" si="14">B18+B29</f>
        <v>#REF!</v>
      </c>
      <c r="C30" s="23" t="e">
        <f t="shared" si="14"/>
        <v>#REF!</v>
      </c>
      <c r="D30" s="23" t="e">
        <f t="shared" si="14"/>
        <v>#REF!</v>
      </c>
      <c r="E30" s="23" t="e">
        <f t="shared" si="14"/>
        <v>#REF!</v>
      </c>
      <c r="F30" s="23" t="e">
        <f t="shared" si="14"/>
        <v>#REF!</v>
      </c>
      <c r="G30" s="23" t="e">
        <f t="shared" si="14"/>
        <v>#REF!</v>
      </c>
      <c r="H30" s="23" t="e">
        <f>SUM(H18:H29)</f>
        <v>#REF!</v>
      </c>
      <c r="I30" s="23" t="e">
        <f>SUM(I18:I29)</f>
        <v>#REF!</v>
      </c>
      <c r="J30" s="24" t="e">
        <f>H30/I30</f>
        <v>#REF!</v>
      </c>
      <c r="K30" s="23" t="e">
        <f>SUM(K18:K29)</f>
        <v>#REF!</v>
      </c>
      <c r="L30" s="23" t="e">
        <f>SUM(L18:L29)</f>
        <v>#REF!</v>
      </c>
      <c r="M30" s="24" t="e">
        <f>K30/L30</f>
        <v>#REF!</v>
      </c>
      <c r="N30" s="23" t="e">
        <f>H30+K30</f>
        <v>#REF!</v>
      </c>
      <c r="O30" s="23" t="e">
        <f>I30+L30</f>
        <v>#REF!</v>
      </c>
      <c r="P30" s="24" t="e">
        <f>N30/O30</f>
        <v>#REF!</v>
      </c>
    </row>
  </sheetData>
  <mergeCells count="6">
    <mergeCell ref="K4:M4"/>
    <mergeCell ref="N4:P4"/>
    <mergeCell ref="B4:C4"/>
    <mergeCell ref="D4:E4"/>
    <mergeCell ref="F4:G4"/>
    <mergeCell ref="H4:J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77"/>
  <sheetViews>
    <sheetView topLeftCell="A37" zoomScale="85" zoomScaleNormal="85" workbookViewId="0"/>
  </sheetViews>
  <sheetFormatPr defaultRowHeight="12.75"/>
  <cols>
    <col min="1" max="1" width="9.140625" style="3"/>
    <col min="2" max="2" width="8.140625" style="3" bestFit="1" customWidth="1"/>
    <col min="3" max="3" width="8.85546875" style="3" bestFit="1" customWidth="1"/>
    <col min="4" max="4" width="9.140625" style="3"/>
    <col min="5" max="5" width="8.140625" style="3" bestFit="1" customWidth="1"/>
    <col min="6" max="6" width="8.85546875" style="3" bestFit="1" customWidth="1"/>
    <col min="7" max="7" width="9.140625" style="3"/>
    <col min="8" max="8" width="8.140625" style="3" bestFit="1" customWidth="1"/>
    <col min="9" max="9" width="8.85546875" style="3" bestFit="1" customWidth="1"/>
    <col min="10" max="16384" width="9.140625" style="3"/>
  </cols>
  <sheetData>
    <row r="1" spans="1:10" ht="18">
      <c r="A1" s="31" t="s">
        <v>355</v>
      </c>
      <c r="B1" s="255"/>
      <c r="C1" s="255"/>
      <c r="D1" s="255"/>
      <c r="E1" s="255"/>
      <c r="F1" s="255"/>
      <c r="G1" s="255"/>
    </row>
    <row r="2" spans="1:10">
      <c r="A2" s="240" t="s">
        <v>111</v>
      </c>
      <c r="B2" s="255"/>
      <c r="C2" s="255"/>
      <c r="D2" s="255"/>
      <c r="E2" s="255"/>
      <c r="F2" s="255"/>
      <c r="G2" s="255"/>
    </row>
    <row r="3" spans="1:10">
      <c r="A3" s="257"/>
      <c r="B3" s="255"/>
      <c r="C3" s="255"/>
      <c r="D3" s="255"/>
      <c r="E3" s="255"/>
      <c r="F3" s="255"/>
      <c r="G3" s="255"/>
    </row>
    <row r="4" spans="1:10" ht="12.75" customHeight="1">
      <c r="A4" s="579" t="s">
        <v>181</v>
      </c>
      <c r="B4" s="580"/>
      <c r="C4" s="580"/>
      <c r="D4" s="580"/>
      <c r="E4" s="580"/>
      <c r="F4" s="580"/>
      <c r="G4" s="580"/>
      <c r="H4" s="580"/>
      <c r="I4" s="580"/>
      <c r="J4" s="580"/>
    </row>
    <row r="5" spans="1:10">
      <c r="A5" s="580"/>
      <c r="B5" s="580"/>
      <c r="C5" s="580"/>
      <c r="D5" s="580"/>
      <c r="E5" s="580"/>
      <c r="F5" s="580"/>
      <c r="G5" s="580"/>
      <c r="H5" s="580"/>
      <c r="I5" s="580"/>
      <c r="J5" s="580"/>
    </row>
    <row r="6" spans="1:10">
      <c r="A6" s="580"/>
      <c r="B6" s="580"/>
      <c r="C6" s="580"/>
      <c r="D6" s="580"/>
      <c r="E6" s="580"/>
      <c r="F6" s="580"/>
      <c r="G6" s="580"/>
      <c r="H6" s="580"/>
      <c r="I6" s="580"/>
      <c r="J6" s="580"/>
    </row>
    <row r="7" spans="1:10">
      <c r="A7" s="215"/>
      <c r="B7" s="215"/>
      <c r="C7" s="215"/>
      <c r="D7" s="215"/>
      <c r="E7" s="215"/>
      <c r="F7" s="215"/>
      <c r="G7" s="215"/>
      <c r="H7" s="215"/>
      <c r="I7" s="215"/>
      <c r="J7" s="215"/>
    </row>
    <row r="8" spans="1:10" ht="13.5" thickBot="1">
      <c r="B8" s="242"/>
      <c r="C8" s="242"/>
      <c r="D8" s="242"/>
      <c r="E8" s="242"/>
      <c r="F8" s="242"/>
      <c r="G8" s="242"/>
    </row>
    <row r="9" spans="1:10" ht="12.75" customHeight="1" thickBot="1">
      <c r="A9" s="581" t="s">
        <v>7</v>
      </c>
      <c r="B9" s="583" t="s">
        <v>104</v>
      </c>
      <c r="C9" s="584"/>
      <c r="D9" s="585"/>
      <c r="E9" s="586" t="s">
        <v>108</v>
      </c>
      <c r="F9" s="587"/>
      <c r="G9" s="588"/>
      <c r="H9" s="586" t="s">
        <v>6</v>
      </c>
      <c r="I9" s="587"/>
      <c r="J9" s="588"/>
    </row>
    <row r="10" spans="1:10" ht="13.5" customHeight="1" thickBot="1">
      <c r="A10" s="582"/>
      <c r="B10" s="409" t="s">
        <v>8</v>
      </c>
      <c r="C10" s="410" t="s">
        <v>9</v>
      </c>
      <c r="D10" s="411" t="s">
        <v>10</v>
      </c>
      <c r="E10" s="408" t="s">
        <v>8</v>
      </c>
      <c r="F10" s="99" t="s">
        <v>9</v>
      </c>
      <c r="G10" s="100" t="s">
        <v>10</v>
      </c>
      <c r="H10" s="98" t="s">
        <v>8</v>
      </c>
      <c r="I10" s="99" t="s">
        <v>9</v>
      </c>
      <c r="J10" s="100" t="s">
        <v>10</v>
      </c>
    </row>
    <row r="11" spans="1:10">
      <c r="A11" s="258">
        <v>1984</v>
      </c>
      <c r="B11" s="406">
        <v>0</v>
      </c>
      <c r="C11" s="270">
        <v>5</v>
      </c>
      <c r="D11" s="40">
        <f t="shared" ref="D11:D33" si="0">IF(C11=0, "NA", B11/C11)</f>
        <v>0</v>
      </c>
      <c r="E11" s="406">
        <v>3</v>
      </c>
      <c r="F11" s="270">
        <v>191</v>
      </c>
      <c r="G11" s="40">
        <f t="shared" ref="G11:G46" si="1">IF(F11=0, "NA", E11/F11)</f>
        <v>1.5706806282722512E-2</v>
      </c>
      <c r="H11" s="406">
        <f>SUM(B11,E11)</f>
        <v>3</v>
      </c>
      <c r="I11" s="270">
        <f>SUM(C11,F11)</f>
        <v>196</v>
      </c>
      <c r="J11" s="40">
        <f t="shared" ref="J11:J37" si="2">IF(I11=0, "NA", H11/I11)</f>
        <v>1.5306122448979591E-2</v>
      </c>
    </row>
    <row r="12" spans="1:10">
      <c r="A12" s="259">
        <v>1985</v>
      </c>
      <c r="B12" s="407">
        <v>0</v>
      </c>
      <c r="C12" s="260">
        <v>6</v>
      </c>
      <c r="D12" s="34">
        <f t="shared" si="0"/>
        <v>0</v>
      </c>
      <c r="E12" s="407">
        <v>10</v>
      </c>
      <c r="F12" s="260">
        <v>326</v>
      </c>
      <c r="G12" s="34">
        <f t="shared" si="1"/>
        <v>3.0674846625766871E-2</v>
      </c>
      <c r="H12" s="407">
        <f>SUM(B12,E12)</f>
        <v>10</v>
      </c>
      <c r="I12" s="260">
        <f>SUM(C12,F12)</f>
        <v>332</v>
      </c>
      <c r="J12" s="34">
        <f t="shared" si="2"/>
        <v>3.0120481927710843E-2</v>
      </c>
    </row>
    <row r="13" spans="1:10">
      <c r="A13" s="259">
        <v>1986</v>
      </c>
      <c r="B13" s="407">
        <v>0</v>
      </c>
      <c r="C13" s="260">
        <v>32</v>
      </c>
      <c r="D13" s="34">
        <f t="shared" si="0"/>
        <v>0</v>
      </c>
      <c r="E13" s="407">
        <v>5</v>
      </c>
      <c r="F13" s="260">
        <v>445</v>
      </c>
      <c r="G13" s="34">
        <f t="shared" si="1"/>
        <v>1.1235955056179775E-2</v>
      </c>
      <c r="H13" s="407">
        <f t="shared" ref="H13:H46" si="3">SUM(B13,E13)</f>
        <v>5</v>
      </c>
      <c r="I13" s="260">
        <f t="shared" ref="I13:I46" si="4">SUM(C13,F13)</f>
        <v>477</v>
      </c>
      <c r="J13" s="34">
        <f t="shared" si="2"/>
        <v>1.0482180293501049E-2</v>
      </c>
    </row>
    <row r="14" spans="1:10">
      <c r="A14" s="259">
        <v>1987</v>
      </c>
      <c r="B14" s="407">
        <v>1</v>
      </c>
      <c r="C14" s="260">
        <v>31</v>
      </c>
      <c r="D14" s="34">
        <f t="shared" si="0"/>
        <v>3.2258064516129031E-2</v>
      </c>
      <c r="E14" s="407">
        <v>22</v>
      </c>
      <c r="F14" s="260">
        <v>724</v>
      </c>
      <c r="G14" s="34">
        <f t="shared" si="1"/>
        <v>3.0386740331491711E-2</v>
      </c>
      <c r="H14" s="407">
        <f t="shared" si="3"/>
        <v>23</v>
      </c>
      <c r="I14" s="260">
        <f t="shared" si="4"/>
        <v>755</v>
      </c>
      <c r="J14" s="34">
        <f t="shared" si="2"/>
        <v>3.0463576158940398E-2</v>
      </c>
    </row>
    <row r="15" spans="1:10">
      <c r="A15" s="259">
        <v>1988</v>
      </c>
      <c r="B15" s="407">
        <v>0</v>
      </c>
      <c r="C15" s="260">
        <v>31</v>
      </c>
      <c r="D15" s="34">
        <f t="shared" si="0"/>
        <v>0</v>
      </c>
      <c r="E15" s="407">
        <v>21</v>
      </c>
      <c r="F15" s="260">
        <v>735</v>
      </c>
      <c r="G15" s="34">
        <f t="shared" si="1"/>
        <v>2.8571428571428571E-2</v>
      </c>
      <c r="H15" s="407">
        <f t="shared" si="3"/>
        <v>21</v>
      </c>
      <c r="I15" s="260">
        <f t="shared" si="4"/>
        <v>766</v>
      </c>
      <c r="J15" s="34">
        <f t="shared" si="2"/>
        <v>2.7415143603133161E-2</v>
      </c>
    </row>
    <row r="16" spans="1:10">
      <c r="A16" s="259">
        <v>1989</v>
      </c>
      <c r="B16" s="407">
        <v>1</v>
      </c>
      <c r="C16" s="260">
        <v>26</v>
      </c>
      <c r="D16" s="34">
        <f t="shared" si="0"/>
        <v>3.8461538461538464E-2</v>
      </c>
      <c r="E16" s="407">
        <v>16</v>
      </c>
      <c r="F16" s="260">
        <v>560</v>
      </c>
      <c r="G16" s="34">
        <f t="shared" si="1"/>
        <v>2.8571428571428571E-2</v>
      </c>
      <c r="H16" s="407">
        <f t="shared" si="3"/>
        <v>17</v>
      </c>
      <c r="I16" s="260">
        <f t="shared" si="4"/>
        <v>586</v>
      </c>
      <c r="J16" s="34">
        <f t="shared" si="2"/>
        <v>2.9010238907849831E-2</v>
      </c>
    </row>
    <row r="17" spans="1:12">
      <c r="A17" s="259">
        <v>1990</v>
      </c>
      <c r="B17" s="407">
        <v>0</v>
      </c>
      <c r="C17" s="260">
        <v>19</v>
      </c>
      <c r="D17" s="34">
        <f t="shared" si="0"/>
        <v>0</v>
      </c>
      <c r="E17" s="407">
        <v>12</v>
      </c>
      <c r="F17" s="260">
        <v>451</v>
      </c>
      <c r="G17" s="34">
        <f t="shared" si="1"/>
        <v>2.6607538802660754E-2</v>
      </c>
      <c r="H17" s="407">
        <f t="shared" si="3"/>
        <v>12</v>
      </c>
      <c r="I17" s="260">
        <f t="shared" si="4"/>
        <v>470</v>
      </c>
      <c r="J17" s="34">
        <f t="shared" si="2"/>
        <v>2.553191489361702E-2</v>
      </c>
      <c r="L17" s="3" t="s">
        <v>45</v>
      </c>
    </row>
    <row r="18" spans="1:12">
      <c r="A18" s="259">
        <v>1991</v>
      </c>
      <c r="B18" s="407">
        <v>1</v>
      </c>
      <c r="C18" s="260">
        <v>21</v>
      </c>
      <c r="D18" s="34">
        <f t="shared" si="0"/>
        <v>4.7619047619047616E-2</v>
      </c>
      <c r="E18" s="407">
        <v>14</v>
      </c>
      <c r="F18" s="260">
        <v>382</v>
      </c>
      <c r="G18" s="34">
        <f t="shared" si="1"/>
        <v>3.6649214659685861E-2</v>
      </c>
      <c r="H18" s="407">
        <f t="shared" si="3"/>
        <v>15</v>
      </c>
      <c r="I18" s="260">
        <f t="shared" si="4"/>
        <v>403</v>
      </c>
      <c r="J18" s="34">
        <f t="shared" si="2"/>
        <v>3.7220843672456573E-2</v>
      </c>
    </row>
    <row r="19" spans="1:12">
      <c r="A19" s="259">
        <v>1992</v>
      </c>
      <c r="B19" s="407">
        <v>0</v>
      </c>
      <c r="C19" s="260">
        <v>23</v>
      </c>
      <c r="D19" s="34">
        <f t="shared" si="0"/>
        <v>0</v>
      </c>
      <c r="E19" s="407">
        <v>8</v>
      </c>
      <c r="F19" s="260">
        <v>382</v>
      </c>
      <c r="G19" s="34">
        <f t="shared" si="1"/>
        <v>2.0942408376963352E-2</v>
      </c>
      <c r="H19" s="407">
        <f t="shared" si="3"/>
        <v>8</v>
      </c>
      <c r="I19" s="260">
        <f t="shared" si="4"/>
        <v>405</v>
      </c>
      <c r="J19" s="34">
        <f t="shared" si="2"/>
        <v>1.9753086419753086E-2</v>
      </c>
    </row>
    <row r="20" spans="1:12">
      <c r="A20" s="259">
        <v>1993</v>
      </c>
      <c r="B20" s="407">
        <v>1</v>
      </c>
      <c r="C20" s="260">
        <v>48</v>
      </c>
      <c r="D20" s="34">
        <f t="shared" si="0"/>
        <v>2.0833333333333332E-2</v>
      </c>
      <c r="E20" s="407">
        <v>16</v>
      </c>
      <c r="F20" s="260">
        <v>626</v>
      </c>
      <c r="G20" s="34">
        <f t="shared" si="1"/>
        <v>2.5559105431309903E-2</v>
      </c>
      <c r="H20" s="407">
        <f t="shared" si="3"/>
        <v>17</v>
      </c>
      <c r="I20" s="260">
        <f t="shared" si="4"/>
        <v>674</v>
      </c>
      <c r="J20" s="34">
        <f t="shared" si="2"/>
        <v>2.5222551928783383E-2</v>
      </c>
    </row>
    <row r="21" spans="1:12">
      <c r="A21" s="259">
        <v>1994</v>
      </c>
      <c r="B21" s="407">
        <v>3</v>
      </c>
      <c r="C21" s="260">
        <v>98</v>
      </c>
      <c r="D21" s="34">
        <f t="shared" si="0"/>
        <v>3.0612244897959183E-2</v>
      </c>
      <c r="E21" s="407">
        <v>19</v>
      </c>
      <c r="F21" s="260">
        <v>911</v>
      </c>
      <c r="G21" s="34">
        <f t="shared" si="1"/>
        <v>2.0856201975850714E-2</v>
      </c>
      <c r="H21" s="407">
        <f t="shared" si="3"/>
        <v>22</v>
      </c>
      <c r="I21" s="260">
        <f t="shared" si="4"/>
        <v>1009</v>
      </c>
      <c r="J21" s="34">
        <f t="shared" si="2"/>
        <v>2.1803766105054509E-2</v>
      </c>
    </row>
    <row r="22" spans="1:12">
      <c r="A22" s="259">
        <v>1995</v>
      </c>
      <c r="B22" s="407">
        <v>2</v>
      </c>
      <c r="C22" s="260">
        <v>159</v>
      </c>
      <c r="D22" s="34">
        <f t="shared" si="0"/>
        <v>1.2578616352201259E-2</v>
      </c>
      <c r="E22" s="407">
        <v>19</v>
      </c>
      <c r="F22" s="260">
        <v>1434</v>
      </c>
      <c r="G22" s="34">
        <f t="shared" si="1"/>
        <v>1.3249651324965132E-2</v>
      </c>
      <c r="H22" s="407">
        <f t="shared" si="3"/>
        <v>21</v>
      </c>
      <c r="I22" s="260">
        <f t="shared" si="4"/>
        <v>1593</v>
      </c>
      <c r="J22" s="34">
        <f t="shared" si="2"/>
        <v>1.3182674199623353E-2</v>
      </c>
    </row>
    <row r="23" spans="1:12">
      <c r="A23" s="259">
        <v>1996</v>
      </c>
      <c r="B23" s="407">
        <v>2</v>
      </c>
      <c r="C23" s="260">
        <v>170</v>
      </c>
      <c r="D23" s="34">
        <f t="shared" si="0"/>
        <v>1.1764705882352941E-2</v>
      </c>
      <c r="E23" s="407">
        <v>18</v>
      </c>
      <c r="F23" s="260">
        <v>1298</v>
      </c>
      <c r="G23" s="34">
        <f t="shared" si="1"/>
        <v>1.386748844375963E-2</v>
      </c>
      <c r="H23" s="407">
        <f t="shared" si="3"/>
        <v>20</v>
      </c>
      <c r="I23" s="260">
        <f t="shared" si="4"/>
        <v>1468</v>
      </c>
      <c r="J23" s="34">
        <f t="shared" si="2"/>
        <v>1.3623978201634877E-2</v>
      </c>
    </row>
    <row r="24" spans="1:12">
      <c r="A24" s="259">
        <v>1997</v>
      </c>
      <c r="B24" s="407">
        <v>6</v>
      </c>
      <c r="C24" s="260">
        <v>317</v>
      </c>
      <c r="D24" s="34">
        <f t="shared" si="0"/>
        <v>1.8927444794952682E-2</v>
      </c>
      <c r="E24" s="407">
        <v>34</v>
      </c>
      <c r="F24" s="260">
        <v>1698</v>
      </c>
      <c r="G24" s="34">
        <f t="shared" si="1"/>
        <v>2.0023557126030624E-2</v>
      </c>
      <c r="H24" s="407">
        <f t="shared" si="3"/>
        <v>40</v>
      </c>
      <c r="I24" s="260">
        <f t="shared" si="4"/>
        <v>2015</v>
      </c>
      <c r="J24" s="34">
        <f t="shared" si="2"/>
        <v>1.9851116625310174E-2</v>
      </c>
    </row>
    <row r="25" spans="1:12">
      <c r="A25" s="259">
        <v>1998</v>
      </c>
      <c r="B25" s="407">
        <v>3</v>
      </c>
      <c r="C25" s="260">
        <v>143</v>
      </c>
      <c r="D25" s="34">
        <f t="shared" si="0"/>
        <v>2.097902097902098E-2</v>
      </c>
      <c r="E25" s="407">
        <v>22</v>
      </c>
      <c r="F25" s="260">
        <v>1787</v>
      </c>
      <c r="G25" s="34">
        <f t="shared" si="1"/>
        <v>1.2311135982092894E-2</v>
      </c>
      <c r="H25" s="407">
        <f t="shared" si="3"/>
        <v>25</v>
      </c>
      <c r="I25" s="260">
        <f t="shared" si="4"/>
        <v>1930</v>
      </c>
      <c r="J25" s="34">
        <f t="shared" si="2"/>
        <v>1.2953367875647668E-2</v>
      </c>
    </row>
    <row r="26" spans="1:12">
      <c r="A26" s="259">
        <v>1999</v>
      </c>
      <c r="B26" s="407">
        <v>9</v>
      </c>
      <c r="C26" s="260">
        <v>516</v>
      </c>
      <c r="D26" s="34">
        <f t="shared" si="0"/>
        <v>1.7441860465116279E-2</v>
      </c>
      <c r="E26" s="407">
        <v>33</v>
      </c>
      <c r="F26" s="260">
        <v>2611</v>
      </c>
      <c r="G26" s="34">
        <f t="shared" si="1"/>
        <v>1.2638835695135964E-2</v>
      </c>
      <c r="H26" s="407">
        <f t="shared" si="3"/>
        <v>42</v>
      </c>
      <c r="I26" s="260">
        <f t="shared" si="4"/>
        <v>3127</v>
      </c>
      <c r="J26" s="34">
        <f t="shared" si="2"/>
        <v>1.3431403901503039E-2</v>
      </c>
    </row>
    <row r="27" spans="1:12">
      <c r="A27" s="259">
        <v>2000</v>
      </c>
      <c r="B27" s="407">
        <v>11</v>
      </c>
      <c r="C27" s="260">
        <v>520</v>
      </c>
      <c r="D27" s="34">
        <f t="shared" si="0"/>
        <v>2.1153846153846155E-2</v>
      </c>
      <c r="E27" s="407">
        <v>40</v>
      </c>
      <c r="F27" s="260">
        <v>3190</v>
      </c>
      <c r="G27" s="34">
        <f t="shared" si="1"/>
        <v>1.2539184952978056E-2</v>
      </c>
      <c r="H27" s="407">
        <f t="shared" si="3"/>
        <v>51</v>
      </c>
      <c r="I27" s="260">
        <f t="shared" si="4"/>
        <v>3710</v>
      </c>
      <c r="J27" s="34">
        <f t="shared" si="2"/>
        <v>1.3746630727762802E-2</v>
      </c>
    </row>
    <row r="28" spans="1:12">
      <c r="A28" s="259">
        <v>2001</v>
      </c>
      <c r="B28" s="407">
        <v>12</v>
      </c>
      <c r="C28" s="260">
        <v>603</v>
      </c>
      <c r="D28" s="34">
        <f t="shared" si="0"/>
        <v>1.9900497512437811E-2</v>
      </c>
      <c r="E28" s="407">
        <v>32</v>
      </c>
      <c r="F28" s="260">
        <v>2983</v>
      </c>
      <c r="G28" s="34">
        <f t="shared" si="1"/>
        <v>1.0727455581629233E-2</v>
      </c>
      <c r="H28" s="407">
        <f t="shared" si="3"/>
        <v>44</v>
      </c>
      <c r="I28" s="260">
        <f t="shared" si="4"/>
        <v>3586</v>
      </c>
      <c r="J28" s="34">
        <f t="shared" si="2"/>
        <v>1.2269938650306749E-2</v>
      </c>
    </row>
    <row r="29" spans="1:12">
      <c r="A29" s="259">
        <v>2002</v>
      </c>
      <c r="B29" s="407">
        <v>15</v>
      </c>
      <c r="C29" s="260">
        <v>630</v>
      </c>
      <c r="D29" s="34">
        <f t="shared" si="0"/>
        <v>2.3809523809523808E-2</v>
      </c>
      <c r="E29" s="407">
        <v>33</v>
      </c>
      <c r="F29" s="260">
        <v>2519</v>
      </c>
      <c r="G29" s="34">
        <f t="shared" si="1"/>
        <v>1.3100436681222707E-2</v>
      </c>
      <c r="H29" s="407">
        <f t="shared" si="3"/>
        <v>48</v>
      </c>
      <c r="I29" s="260">
        <f t="shared" si="4"/>
        <v>3149</v>
      </c>
      <c r="J29" s="34">
        <f t="shared" si="2"/>
        <v>1.5242934264845983E-2</v>
      </c>
    </row>
    <row r="30" spans="1:12">
      <c r="A30" s="259">
        <v>2003</v>
      </c>
      <c r="B30" s="407">
        <v>6</v>
      </c>
      <c r="C30" s="260">
        <v>621</v>
      </c>
      <c r="D30" s="34">
        <f t="shared" si="0"/>
        <v>9.6618357487922701E-3</v>
      </c>
      <c r="E30" s="407">
        <v>51</v>
      </c>
      <c r="F30" s="260">
        <v>2760</v>
      </c>
      <c r="G30" s="34">
        <f t="shared" si="1"/>
        <v>1.8478260869565218E-2</v>
      </c>
      <c r="H30" s="407">
        <f t="shared" si="3"/>
        <v>57</v>
      </c>
      <c r="I30" s="260">
        <f t="shared" si="4"/>
        <v>3381</v>
      </c>
      <c r="J30" s="34">
        <f t="shared" si="2"/>
        <v>1.6858917480035492E-2</v>
      </c>
    </row>
    <row r="31" spans="1:12">
      <c r="A31" s="259">
        <v>2004</v>
      </c>
      <c r="B31" s="407">
        <v>16</v>
      </c>
      <c r="C31" s="260">
        <v>837</v>
      </c>
      <c r="D31" s="34">
        <f t="shared" si="0"/>
        <v>1.9115890083632018E-2</v>
      </c>
      <c r="E31" s="407">
        <v>61</v>
      </c>
      <c r="F31" s="260">
        <v>3872</v>
      </c>
      <c r="G31" s="34">
        <f t="shared" si="1"/>
        <v>1.5754132231404958E-2</v>
      </c>
      <c r="H31" s="407">
        <f t="shared" si="3"/>
        <v>77</v>
      </c>
      <c r="I31" s="260">
        <f t="shared" si="4"/>
        <v>4709</v>
      </c>
      <c r="J31" s="34">
        <f t="shared" si="2"/>
        <v>1.6351667020598853E-2</v>
      </c>
      <c r="K31" s="242"/>
    </row>
    <row r="32" spans="1:12">
      <c r="A32" s="259">
        <v>2005</v>
      </c>
      <c r="B32" s="407">
        <v>16</v>
      </c>
      <c r="C32" s="260">
        <v>1464</v>
      </c>
      <c r="D32" s="34">
        <f t="shared" si="0"/>
        <v>1.092896174863388E-2</v>
      </c>
      <c r="E32" s="407">
        <v>112</v>
      </c>
      <c r="F32" s="260">
        <v>4728</v>
      </c>
      <c r="G32" s="34">
        <f t="shared" si="1"/>
        <v>2.3688663282571912E-2</v>
      </c>
      <c r="H32" s="407">
        <f t="shared" si="3"/>
        <v>128</v>
      </c>
      <c r="I32" s="260">
        <f t="shared" si="4"/>
        <v>6192</v>
      </c>
      <c r="J32" s="34">
        <f t="shared" si="2"/>
        <v>2.0671834625322998E-2</v>
      </c>
      <c r="K32" s="242"/>
    </row>
    <row r="33" spans="1:11">
      <c r="A33" s="259">
        <v>2006</v>
      </c>
      <c r="B33" s="407">
        <v>16</v>
      </c>
      <c r="C33" s="260">
        <v>2132</v>
      </c>
      <c r="D33" s="34">
        <f t="shared" si="0"/>
        <v>7.5046904315196998E-3</v>
      </c>
      <c r="E33" s="407">
        <v>112</v>
      </c>
      <c r="F33" s="260">
        <v>4974</v>
      </c>
      <c r="G33" s="34">
        <f t="shared" si="1"/>
        <v>2.251708886208283E-2</v>
      </c>
      <c r="H33" s="407">
        <f t="shared" si="3"/>
        <v>128</v>
      </c>
      <c r="I33" s="260">
        <f t="shared" si="4"/>
        <v>7106</v>
      </c>
      <c r="J33" s="34">
        <f t="shared" si="2"/>
        <v>1.8012946805516464E-2</v>
      </c>
      <c r="K33" s="242"/>
    </row>
    <row r="34" spans="1:11">
      <c r="A34" s="259">
        <v>2007</v>
      </c>
      <c r="B34" s="407"/>
      <c r="C34" s="260"/>
      <c r="D34" s="34"/>
      <c r="E34" s="407">
        <v>128</v>
      </c>
      <c r="F34" s="260">
        <v>5719</v>
      </c>
      <c r="G34" s="34">
        <f t="shared" si="1"/>
        <v>2.2381535233432417E-2</v>
      </c>
      <c r="H34" s="407">
        <f t="shared" si="3"/>
        <v>128</v>
      </c>
      <c r="I34" s="260">
        <f t="shared" si="4"/>
        <v>5719</v>
      </c>
      <c r="J34" s="34">
        <f t="shared" si="2"/>
        <v>2.2381535233432417E-2</v>
      </c>
      <c r="K34" s="242"/>
    </row>
    <row r="35" spans="1:11">
      <c r="A35" s="259">
        <v>2008</v>
      </c>
      <c r="B35" s="407"/>
      <c r="C35" s="260"/>
      <c r="D35" s="34"/>
      <c r="E35" s="407">
        <v>71</v>
      </c>
      <c r="F35" s="260">
        <v>3466</v>
      </c>
      <c r="G35" s="34">
        <f t="shared" si="1"/>
        <v>2.048470859780727E-2</v>
      </c>
      <c r="H35" s="407">
        <f t="shared" si="3"/>
        <v>71</v>
      </c>
      <c r="I35" s="260">
        <f t="shared" si="4"/>
        <v>3466</v>
      </c>
      <c r="J35" s="34">
        <f t="shared" si="2"/>
        <v>2.048470859780727E-2</v>
      </c>
      <c r="K35" s="242"/>
    </row>
    <row r="36" spans="1:11">
      <c r="A36" s="259">
        <v>2009</v>
      </c>
      <c r="B36" s="407"/>
      <c r="C36" s="260"/>
      <c r="D36" s="34"/>
      <c r="E36" s="407">
        <v>17</v>
      </c>
      <c r="F36" s="260">
        <v>2551</v>
      </c>
      <c r="G36" s="34">
        <f t="shared" si="1"/>
        <v>6.6640533124264992E-3</v>
      </c>
      <c r="H36" s="407">
        <f t="shared" si="3"/>
        <v>17</v>
      </c>
      <c r="I36" s="260">
        <f t="shared" si="4"/>
        <v>2551</v>
      </c>
      <c r="J36" s="34">
        <f t="shared" si="2"/>
        <v>6.6640533124264992E-3</v>
      </c>
      <c r="K36" s="242"/>
    </row>
    <row r="37" spans="1:11">
      <c r="A37" s="259">
        <v>2010</v>
      </c>
      <c r="B37" s="407"/>
      <c r="C37" s="260"/>
      <c r="D37" s="34"/>
      <c r="E37" s="407">
        <v>34</v>
      </c>
      <c r="F37" s="260">
        <v>2508</v>
      </c>
      <c r="G37" s="34">
        <f t="shared" si="1"/>
        <v>1.3556618819776715E-2</v>
      </c>
      <c r="H37" s="407">
        <f t="shared" si="3"/>
        <v>34</v>
      </c>
      <c r="I37" s="260">
        <f t="shared" si="4"/>
        <v>2508</v>
      </c>
      <c r="J37" s="34">
        <f t="shared" si="2"/>
        <v>1.3556618819776715E-2</v>
      </c>
      <c r="K37" s="242"/>
    </row>
    <row r="38" spans="1:11">
      <c r="A38" s="259">
        <v>2011</v>
      </c>
      <c r="B38" s="407"/>
      <c r="C38" s="260"/>
      <c r="D38" s="34"/>
      <c r="E38" s="407">
        <v>12</v>
      </c>
      <c r="F38" s="260">
        <v>2777</v>
      </c>
      <c r="G38" s="34">
        <f t="shared" si="1"/>
        <v>4.3212099387828591E-3</v>
      </c>
      <c r="H38" s="407">
        <f t="shared" si="3"/>
        <v>12</v>
      </c>
      <c r="I38" s="260">
        <f t="shared" si="4"/>
        <v>2777</v>
      </c>
      <c r="J38" s="34">
        <f t="shared" ref="J38:J46" si="5">IF(I38=0, "NA", H38/I38)</f>
        <v>4.3212099387828591E-3</v>
      </c>
      <c r="K38" s="242"/>
    </row>
    <row r="39" spans="1:11">
      <c r="A39" s="259">
        <v>2012</v>
      </c>
      <c r="B39" s="407"/>
      <c r="C39" s="260"/>
      <c r="D39" s="34"/>
      <c r="E39" s="407">
        <v>13</v>
      </c>
      <c r="F39" s="260">
        <v>4643</v>
      </c>
      <c r="G39" s="34">
        <f t="shared" si="1"/>
        <v>2.7999138488046522E-3</v>
      </c>
      <c r="H39" s="407">
        <f t="shared" si="3"/>
        <v>13</v>
      </c>
      <c r="I39" s="260">
        <f t="shared" si="4"/>
        <v>4643</v>
      </c>
      <c r="J39" s="34">
        <f t="shared" si="5"/>
        <v>2.7999138488046522E-3</v>
      </c>
      <c r="K39" s="242"/>
    </row>
    <row r="40" spans="1:11">
      <c r="A40" s="259">
        <v>2013</v>
      </c>
      <c r="B40" s="407"/>
      <c r="C40" s="260"/>
      <c r="D40" s="34"/>
      <c r="E40" s="407">
        <v>13</v>
      </c>
      <c r="F40" s="260">
        <v>4197</v>
      </c>
      <c r="G40" s="34">
        <f t="shared" si="1"/>
        <v>3.0974505599237552E-3</v>
      </c>
      <c r="H40" s="407">
        <f t="shared" si="3"/>
        <v>13</v>
      </c>
      <c r="I40" s="260">
        <f t="shared" si="4"/>
        <v>4197</v>
      </c>
      <c r="J40" s="34">
        <f t="shared" si="5"/>
        <v>3.0974505599237552E-3</v>
      </c>
      <c r="K40" s="242"/>
    </row>
    <row r="41" spans="1:11">
      <c r="A41" s="259">
        <v>2014</v>
      </c>
      <c r="B41" s="407"/>
      <c r="C41" s="260"/>
      <c r="D41" s="34"/>
      <c r="E41" s="407">
        <v>14</v>
      </c>
      <c r="F41" s="260">
        <v>4072</v>
      </c>
      <c r="G41" s="34">
        <f t="shared" si="1"/>
        <v>3.43811394891945E-3</v>
      </c>
      <c r="H41" s="407">
        <f t="shared" si="3"/>
        <v>14</v>
      </c>
      <c r="I41" s="260">
        <f t="shared" si="4"/>
        <v>4072</v>
      </c>
      <c r="J41" s="34">
        <f t="shared" si="5"/>
        <v>3.43811394891945E-3</v>
      </c>
    </row>
    <row r="42" spans="1:11">
      <c r="A42" s="259">
        <v>2015</v>
      </c>
      <c r="B42" s="407"/>
      <c r="C42" s="260"/>
      <c r="D42" s="34"/>
      <c r="E42" s="407">
        <v>9</v>
      </c>
      <c r="F42" s="260">
        <v>5415</v>
      </c>
      <c r="G42" s="34">
        <f t="shared" si="1"/>
        <v>1.6620498614958448E-3</v>
      </c>
      <c r="H42" s="407">
        <f t="shared" si="3"/>
        <v>9</v>
      </c>
      <c r="I42" s="260">
        <f t="shared" si="4"/>
        <v>5415</v>
      </c>
      <c r="J42" s="34">
        <f t="shared" si="5"/>
        <v>1.6620498614958448E-3</v>
      </c>
    </row>
    <row r="43" spans="1:11">
      <c r="A43" s="259">
        <v>2016</v>
      </c>
      <c r="B43" s="407"/>
      <c r="C43" s="260"/>
      <c r="D43" s="34"/>
      <c r="E43" s="407">
        <v>4</v>
      </c>
      <c r="F43" s="260">
        <v>6022</v>
      </c>
      <c r="G43" s="34">
        <f t="shared" si="1"/>
        <v>6.6423115244104952E-4</v>
      </c>
      <c r="H43" s="407">
        <f t="shared" si="3"/>
        <v>4</v>
      </c>
      <c r="I43" s="260">
        <f t="shared" si="4"/>
        <v>6022</v>
      </c>
      <c r="J43" s="34">
        <f t="shared" si="5"/>
        <v>6.6423115244104952E-4</v>
      </c>
    </row>
    <row r="44" spans="1:11" ht="12.75" customHeight="1">
      <c r="A44" s="259">
        <v>2017</v>
      </c>
      <c r="B44" s="412"/>
      <c r="C44" s="380"/>
      <c r="D44" s="34"/>
      <c r="E44" s="412">
        <v>2</v>
      </c>
      <c r="F44" s="380">
        <v>3422</v>
      </c>
      <c r="G44" s="34">
        <f t="shared" si="1"/>
        <v>5.8445353594389242E-4</v>
      </c>
      <c r="H44" s="412">
        <f t="shared" si="3"/>
        <v>2</v>
      </c>
      <c r="I44" s="380">
        <f t="shared" si="4"/>
        <v>3422</v>
      </c>
      <c r="J44" s="34">
        <f t="shared" si="5"/>
        <v>5.8445353594389242E-4</v>
      </c>
    </row>
    <row r="45" spans="1:11">
      <c r="A45" s="259">
        <v>2018</v>
      </c>
      <c r="B45" s="412"/>
      <c r="C45" s="380"/>
      <c r="D45" s="34"/>
      <c r="E45" s="412">
        <v>0</v>
      </c>
      <c r="F45" s="380">
        <v>922</v>
      </c>
      <c r="G45" s="34">
        <f t="shared" si="1"/>
        <v>0</v>
      </c>
      <c r="H45" s="412">
        <f t="shared" si="3"/>
        <v>0</v>
      </c>
      <c r="I45" s="380">
        <f t="shared" si="4"/>
        <v>922</v>
      </c>
      <c r="J45" s="34">
        <f t="shared" si="5"/>
        <v>0</v>
      </c>
    </row>
    <row r="46" spans="1:11" ht="13.5" thickBot="1">
      <c r="A46" s="259">
        <v>2019</v>
      </c>
      <c r="B46" s="412"/>
      <c r="C46" s="380"/>
      <c r="D46" s="34"/>
      <c r="E46" s="412">
        <v>0</v>
      </c>
      <c r="F46" s="380">
        <v>18</v>
      </c>
      <c r="G46" s="34">
        <f t="shared" si="1"/>
        <v>0</v>
      </c>
      <c r="H46" s="412">
        <f t="shared" si="3"/>
        <v>0</v>
      </c>
      <c r="I46" s="380">
        <f t="shared" si="4"/>
        <v>18</v>
      </c>
      <c r="J46" s="34">
        <f t="shared" si="5"/>
        <v>0</v>
      </c>
    </row>
    <row r="47" spans="1:11" ht="13.5" thickBot="1">
      <c r="A47" s="286" t="s">
        <v>6</v>
      </c>
      <c r="B47" s="281">
        <f>SUM(B11:B46)</f>
        <v>121</v>
      </c>
      <c r="C47" s="281">
        <f>SUM(C11:C46)</f>
        <v>8452</v>
      </c>
      <c r="D47" s="42">
        <f>IF(C47=0, "NA", B47/C47)</f>
        <v>1.4316138192143871E-2</v>
      </c>
      <c r="E47" s="281">
        <f>SUM(E11:E46)</f>
        <v>1030</v>
      </c>
      <c r="F47" s="281">
        <f>SUM(F11:F46)</f>
        <v>85319</v>
      </c>
      <c r="G47" s="42">
        <f>IF(F47=0, "NA", E47/F47)</f>
        <v>1.2072340275905719E-2</v>
      </c>
      <c r="H47" s="281">
        <f>SUM(H11:H46)</f>
        <v>1151</v>
      </c>
      <c r="I47" s="281">
        <f>SUM(I11:I46)</f>
        <v>93771</v>
      </c>
      <c r="J47" s="42">
        <f>IF(I47=0, "NA", H47/I47)</f>
        <v>1.2274583826556185E-2</v>
      </c>
    </row>
    <row r="77" ht="12.75" customHeight="1"/>
  </sheetData>
  <mergeCells count="5">
    <mergeCell ref="A4:J6"/>
    <mergeCell ref="A9:A10"/>
    <mergeCell ref="B9:D9"/>
    <mergeCell ref="E9:G9"/>
    <mergeCell ref="H9:J9"/>
  </mergeCells>
  <phoneticPr fontId="28" type="noConversion"/>
  <pageMargins left="0.75" right="0.75" top="1" bottom="1" header="0.5" footer="0.5"/>
  <pageSetup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Cover</vt:lpstr>
      <vt:lpstr>QA</vt:lpstr>
      <vt:lpstr>#s for report text</vt:lpstr>
      <vt:lpstr>Table of Contents</vt:lpstr>
      <vt:lpstr>(1) VINs tested</vt:lpstr>
      <vt:lpstr>(1) Total Tests</vt:lpstr>
      <vt:lpstr>(2)(i) OBD</vt:lpstr>
      <vt:lpstr>Initial gasoline </vt:lpstr>
      <vt:lpstr>(2)(i) Opacity</vt:lpstr>
      <vt:lpstr>(2)(ii) OBD</vt:lpstr>
      <vt:lpstr>(2)(iii) OBD</vt:lpstr>
      <vt:lpstr>(2)(iv) OBD</vt:lpstr>
      <vt:lpstr>(2)(v) Waivers</vt:lpstr>
      <vt:lpstr>NoKnownOut_InitialFailed_Paul</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worksheet</vt:lpstr>
      <vt:lpstr>'(1) Total Tests'!Print_Area</vt:lpstr>
      <vt:lpstr>'(1) VINs tested'!Print_Area</vt:lpstr>
      <vt:lpstr>'(2)(i) OBD'!Print_Area</vt:lpstr>
      <vt:lpstr>'(2)(ii) OBD'!Print_Area</vt:lpstr>
      <vt:lpstr>'(2)(iii) OBD'!Print_Area</vt:lpstr>
      <vt:lpstr>'(2)(iv) OBD'!Print_Area</vt:lpstr>
      <vt:lpstr>'(2)(v) Waivers'!Print_Area</vt:lpstr>
      <vt:lpstr>'(2)(vi) No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cwoleader</dc:creator>
  <cp:lastModifiedBy>Kevin</cp:lastModifiedBy>
  <cp:lastPrinted>2015-05-07T17:46:35Z</cp:lastPrinted>
  <dcterms:created xsi:type="dcterms:W3CDTF">2004-07-19T17:19:25Z</dcterms:created>
  <dcterms:modified xsi:type="dcterms:W3CDTF">2019-04-29T18:26:57Z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